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2\30.06.2022\dipnot-solo\"/>
    </mc:Choice>
  </mc:AlternateContent>
  <bookViews>
    <workbookView xWindow="0" yWindow="0" windowWidth="28800" windowHeight="14385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8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y!$B$1:$O$68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H74" i="22" l="1"/>
  <c r="I73" i="22"/>
  <c r="I72" i="22"/>
  <c r="I71" i="22"/>
  <c r="I74" i="22" s="1"/>
  <c r="I70" i="22"/>
  <c r="I69" i="22"/>
  <c r="I68" i="22"/>
  <c r="I67" i="22"/>
  <c r="I66" i="22"/>
  <c r="I65" i="22"/>
  <c r="I64" i="22"/>
  <c r="I63" i="22"/>
  <c r="I62" i="22"/>
  <c r="I61" i="22"/>
  <c r="I60" i="22"/>
  <c r="I59" i="22"/>
  <c r="I58" i="22"/>
  <c r="I57" i="22"/>
  <c r="I56" i="22"/>
  <c r="I55" i="22"/>
  <c r="I54" i="22"/>
  <c r="I53" i="22"/>
  <c r="I52" i="22"/>
  <c r="I51" i="22"/>
  <c r="I50" i="22"/>
  <c r="I49" i="22"/>
  <c r="I48" i="22"/>
  <c r="I47" i="22"/>
  <c r="I46" i="22"/>
  <c r="I45" i="22"/>
  <c r="I44" i="22"/>
  <c r="I43" i="22"/>
  <c r="I42" i="22"/>
  <c r="I41" i="22"/>
  <c r="I40" i="22"/>
  <c r="I39" i="22"/>
  <c r="I38" i="22"/>
  <c r="I37" i="22"/>
  <c r="I36" i="22"/>
  <c r="I35" i="22"/>
  <c r="I34" i="22"/>
  <c r="I33" i="22"/>
  <c r="I32" i="22"/>
  <c r="I31" i="22"/>
  <c r="I30" i="22"/>
  <c r="I29" i="22"/>
  <c r="I28" i="22"/>
  <c r="I27" i="22"/>
  <c r="I26" i="22"/>
  <c r="I25" i="22"/>
  <c r="I24" i="22"/>
  <c r="I23" i="22"/>
  <c r="I22" i="22"/>
  <c r="I21" i="22"/>
  <c r="I20" i="22"/>
  <c r="I19" i="22"/>
  <c r="I18" i="22"/>
  <c r="I17" i="22"/>
  <c r="I16" i="22"/>
  <c r="I15" i="22"/>
  <c r="I14" i="22"/>
  <c r="I13" i="22"/>
  <c r="I12" i="22"/>
  <c r="I11" i="22"/>
  <c r="I10" i="22"/>
  <c r="G10" i="22" l="1"/>
  <c r="G12" i="22" l="1"/>
  <c r="F74" i="22" l="1"/>
  <c r="E79" i="5" l="1"/>
  <c r="F79" i="5"/>
  <c r="G79" i="5"/>
  <c r="H79" i="5"/>
  <c r="I79" i="5"/>
  <c r="J79" i="5"/>
  <c r="E77" i="1" l="1"/>
  <c r="E76" i="1"/>
  <c r="E75" i="1"/>
  <c r="E74" i="1"/>
  <c r="E73" i="1"/>
  <c r="E72" i="1"/>
  <c r="E71" i="1"/>
  <c r="H87" i="22" l="1"/>
  <c r="E34" i="17" l="1"/>
  <c r="E33" i="17"/>
  <c r="E32" i="17"/>
  <c r="E31" i="17"/>
  <c r="D34" i="17" l="1"/>
  <c r="D33" i="17"/>
  <c r="D32" i="17"/>
  <c r="D31" i="17"/>
  <c r="G26" i="22"/>
  <c r="G27" i="22"/>
  <c r="G44" i="22"/>
  <c r="H96" i="22" l="1"/>
  <c r="H95" i="22"/>
  <c r="H94" i="22"/>
  <c r="H93" i="22"/>
  <c r="H92" i="22"/>
  <c r="H91" i="22"/>
  <c r="H90" i="22"/>
  <c r="H89" i="22"/>
  <c r="H88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64" i="4"/>
  <c r="F63" i="4"/>
  <c r="F62" i="4"/>
  <c r="F61" i="4"/>
  <c r="F60" i="4"/>
  <c r="F59" i="4"/>
  <c r="F58" i="4"/>
  <c r="F57" i="4"/>
  <c r="F56" i="4"/>
  <c r="K61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O15" i="3"/>
  <c r="O14" i="3"/>
  <c r="O13" i="3"/>
  <c r="O12" i="3"/>
  <c r="O11" i="3"/>
  <c r="O10" i="3"/>
  <c r="N15" i="3"/>
  <c r="N14" i="3"/>
  <c r="N13" i="3"/>
  <c r="N12" i="3"/>
  <c r="N11" i="3"/>
  <c r="N10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F81" i="3"/>
  <c r="F80" i="3"/>
  <c r="F79" i="3" l="1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H61" i="3"/>
  <c r="U66" i="38" l="1"/>
  <c r="T66" i="38"/>
  <c r="S66" i="38"/>
  <c r="R66" i="38"/>
  <c r="Q66" i="38"/>
  <c r="P66" i="38"/>
  <c r="O66" i="38"/>
  <c r="N66" i="38"/>
  <c r="M66" i="38"/>
  <c r="L66" i="38"/>
  <c r="K66" i="38"/>
  <c r="J66" i="38"/>
  <c r="I66" i="38"/>
  <c r="H66" i="38"/>
  <c r="G66" i="38"/>
  <c r="F66" i="38"/>
  <c r="U65" i="38"/>
  <c r="T65" i="38"/>
  <c r="S65" i="38"/>
  <c r="R65" i="38"/>
  <c r="Q65" i="38"/>
  <c r="P65" i="38"/>
  <c r="O65" i="38"/>
  <c r="N65" i="38"/>
  <c r="M65" i="38"/>
  <c r="L65" i="38"/>
  <c r="K65" i="38"/>
  <c r="J65" i="38"/>
  <c r="I65" i="38"/>
  <c r="H65" i="38"/>
  <c r="G65" i="38"/>
  <c r="F65" i="38"/>
  <c r="U64" i="38"/>
  <c r="T64" i="38"/>
  <c r="S64" i="38"/>
  <c r="R64" i="38"/>
  <c r="Q64" i="38"/>
  <c r="P64" i="38"/>
  <c r="O64" i="38"/>
  <c r="N64" i="38"/>
  <c r="M64" i="38"/>
  <c r="L64" i="38"/>
  <c r="K64" i="38"/>
  <c r="J64" i="38"/>
  <c r="I64" i="38"/>
  <c r="H64" i="38"/>
  <c r="G64" i="38"/>
  <c r="F64" i="38"/>
  <c r="U63" i="38"/>
  <c r="T63" i="38"/>
  <c r="S63" i="38"/>
  <c r="R63" i="38"/>
  <c r="Q63" i="38"/>
  <c r="P63" i="38"/>
  <c r="O63" i="38"/>
  <c r="N63" i="38"/>
  <c r="M63" i="38"/>
  <c r="L63" i="38"/>
  <c r="K63" i="38"/>
  <c r="J63" i="38"/>
  <c r="I63" i="38"/>
  <c r="H63" i="38"/>
  <c r="G63" i="38"/>
  <c r="F63" i="38"/>
  <c r="U62" i="38"/>
  <c r="T62" i="38"/>
  <c r="S62" i="38"/>
  <c r="R62" i="38"/>
  <c r="Q62" i="38"/>
  <c r="P62" i="38"/>
  <c r="O62" i="38"/>
  <c r="N62" i="38"/>
  <c r="M62" i="38"/>
  <c r="L62" i="38"/>
  <c r="K62" i="38"/>
  <c r="J62" i="38"/>
  <c r="I62" i="38"/>
  <c r="H62" i="38"/>
  <c r="G62" i="38"/>
  <c r="F62" i="38"/>
  <c r="U61" i="38"/>
  <c r="T61" i="38"/>
  <c r="S61" i="38"/>
  <c r="R61" i="38"/>
  <c r="Q61" i="38"/>
  <c r="P61" i="38"/>
  <c r="O61" i="38"/>
  <c r="N61" i="38"/>
  <c r="M61" i="38"/>
  <c r="L61" i="38"/>
  <c r="K61" i="38"/>
  <c r="J61" i="38"/>
  <c r="I61" i="38"/>
  <c r="H61" i="38"/>
  <c r="G61" i="38"/>
  <c r="F61" i="38"/>
  <c r="U60" i="38"/>
  <c r="T60" i="38"/>
  <c r="S60" i="38"/>
  <c r="R60" i="38"/>
  <c r="Q60" i="38"/>
  <c r="P60" i="38"/>
  <c r="O60" i="38"/>
  <c r="N60" i="38"/>
  <c r="M60" i="38"/>
  <c r="L60" i="38"/>
  <c r="K60" i="38"/>
  <c r="J60" i="38"/>
  <c r="I60" i="38"/>
  <c r="H60" i="38"/>
  <c r="G60" i="38"/>
  <c r="F60" i="38"/>
  <c r="U59" i="38"/>
  <c r="T59" i="38"/>
  <c r="S59" i="38"/>
  <c r="R59" i="38"/>
  <c r="Q59" i="38"/>
  <c r="P59" i="38"/>
  <c r="O59" i="38"/>
  <c r="N59" i="38"/>
  <c r="M59" i="38"/>
  <c r="L59" i="38"/>
  <c r="K59" i="38"/>
  <c r="J59" i="38"/>
  <c r="I59" i="38"/>
  <c r="H59" i="38"/>
  <c r="G59" i="38"/>
  <c r="F59" i="38"/>
  <c r="AB49" i="38"/>
  <c r="AA49" i="38"/>
  <c r="AB48" i="38"/>
  <c r="AA48" i="38"/>
  <c r="AB47" i="38"/>
  <c r="AA47" i="38"/>
  <c r="AB46" i="38"/>
  <c r="AA46" i="38"/>
  <c r="AB45" i="38"/>
  <c r="AA45" i="38"/>
  <c r="AB44" i="38"/>
  <c r="AA44" i="38"/>
  <c r="AB43" i="38"/>
  <c r="AA43" i="38"/>
  <c r="AB42" i="38"/>
  <c r="AA42" i="38"/>
  <c r="AB41" i="38"/>
  <c r="AA41" i="38"/>
  <c r="AB40" i="38"/>
  <c r="AA40" i="38"/>
  <c r="AB39" i="38"/>
  <c r="AA39" i="38"/>
  <c r="AB38" i="38"/>
  <c r="AA38" i="38"/>
  <c r="AB37" i="38"/>
  <c r="AA37" i="38"/>
  <c r="AB36" i="38"/>
  <c r="AA36" i="38"/>
  <c r="AB35" i="38"/>
  <c r="AA35" i="38"/>
  <c r="AB34" i="38"/>
  <c r="AA34" i="38"/>
  <c r="AB33" i="38"/>
  <c r="AA33" i="38"/>
  <c r="AB32" i="38"/>
  <c r="AA32" i="38"/>
  <c r="AB31" i="38"/>
  <c r="AA31" i="38"/>
  <c r="AB30" i="38"/>
  <c r="AA30" i="38"/>
  <c r="AB29" i="38"/>
  <c r="AA29" i="38"/>
  <c r="AB28" i="38"/>
  <c r="AA28" i="38"/>
  <c r="AB27" i="38"/>
  <c r="AA27" i="38"/>
  <c r="AB26" i="38"/>
  <c r="AA26" i="38"/>
  <c r="AB25" i="38"/>
  <c r="AA25" i="38"/>
  <c r="AB24" i="38"/>
  <c r="AA24" i="38"/>
  <c r="AB23" i="38"/>
  <c r="AA23" i="38"/>
  <c r="AB22" i="38"/>
  <c r="AA22" i="38"/>
  <c r="AB21" i="38"/>
  <c r="AA21" i="38"/>
  <c r="AB20" i="38"/>
  <c r="AA20" i="38"/>
  <c r="AB19" i="38"/>
  <c r="AA19" i="38"/>
  <c r="AB18" i="38"/>
  <c r="AA18" i="38"/>
  <c r="AB17" i="38"/>
  <c r="AA17" i="38"/>
  <c r="AB16" i="38"/>
  <c r="AA16" i="38"/>
  <c r="AB15" i="38"/>
  <c r="AA15" i="38"/>
  <c r="AB14" i="38"/>
  <c r="AA14" i="38"/>
  <c r="AB13" i="38"/>
  <c r="AA13" i="38"/>
  <c r="AB12" i="38"/>
  <c r="AA12" i="38"/>
  <c r="D12" i="24" l="1"/>
  <c r="D11" i="24"/>
  <c r="D10" i="24"/>
  <c r="D14" i="24"/>
  <c r="F66" i="20" l="1"/>
  <c r="F65" i="20"/>
  <c r="F64" i="20"/>
  <c r="F63" i="20"/>
  <c r="F62" i="20"/>
  <c r="F61" i="20"/>
  <c r="F59" i="20"/>
  <c r="G20" i="22" l="1"/>
  <c r="G18" i="22"/>
  <c r="G17" i="22"/>
  <c r="G16" i="22"/>
  <c r="G15" i="22"/>
  <c r="G14" i="22"/>
  <c r="G79" i="22" l="1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G11" i="22"/>
  <c r="G13" i="22"/>
  <c r="G19" i="22"/>
  <c r="G21" i="22"/>
  <c r="G22" i="22"/>
  <c r="G23" i="22"/>
  <c r="G24" i="22"/>
  <c r="G25" i="22"/>
  <c r="G28" i="22"/>
  <c r="G29" i="22"/>
  <c r="G30" i="22"/>
  <c r="G31" i="22"/>
  <c r="G32" i="22"/>
  <c r="G33" i="22"/>
  <c r="G34" i="22"/>
  <c r="G35" i="22"/>
  <c r="G45" i="22"/>
  <c r="G36" i="22"/>
  <c r="G37" i="22"/>
  <c r="G38" i="22"/>
  <c r="G39" i="22"/>
  <c r="G40" i="22"/>
  <c r="G41" i="22"/>
  <c r="G42" i="22"/>
  <c r="G43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3" i="22"/>
  <c r="G64" i="22"/>
  <c r="G65" i="22"/>
  <c r="G66" i="22"/>
  <c r="G67" i="22"/>
  <c r="G68" i="22"/>
  <c r="G69" i="22"/>
  <c r="G70" i="22"/>
  <c r="G71" i="22"/>
  <c r="G74" i="22" l="1"/>
  <c r="G72" i="22"/>
  <c r="G90" i="22"/>
  <c r="G84" i="22"/>
  <c r="G78" i="22"/>
  <c r="G91" i="22"/>
  <c r="G94" i="22"/>
  <c r="G87" i="22"/>
  <c r="G85" i="22"/>
  <c r="G83" i="22"/>
  <c r="G80" i="22"/>
  <c r="G82" i="22"/>
  <c r="G96" i="22"/>
  <c r="G89" i="22"/>
  <c r="G86" i="22"/>
  <c r="G93" i="22"/>
  <c r="G81" i="22"/>
  <c r="G92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G56" i="4"/>
  <c r="H56" i="4"/>
  <c r="I56" i="4"/>
  <c r="J56" i="4"/>
  <c r="K56" i="4"/>
  <c r="G57" i="4"/>
  <c r="H57" i="4"/>
  <c r="I57" i="4"/>
  <c r="J57" i="4"/>
  <c r="K57" i="4"/>
  <c r="G58" i="4"/>
  <c r="H58" i="4"/>
  <c r="I58" i="4"/>
  <c r="J58" i="4"/>
  <c r="K58" i="4"/>
  <c r="G59" i="4"/>
  <c r="H59" i="4"/>
  <c r="I59" i="4"/>
  <c r="J59" i="4"/>
  <c r="K59" i="4"/>
  <c r="G60" i="4"/>
  <c r="H60" i="4"/>
  <c r="I60" i="4"/>
  <c r="J60" i="4"/>
  <c r="K60" i="4"/>
  <c r="G61" i="4"/>
  <c r="H61" i="4"/>
  <c r="I61" i="4"/>
  <c r="J61" i="4"/>
  <c r="K61" i="4"/>
  <c r="G62" i="4"/>
  <c r="H62" i="4"/>
  <c r="I62" i="4"/>
  <c r="J62" i="4"/>
  <c r="K62" i="4"/>
  <c r="G63" i="4"/>
  <c r="H63" i="4"/>
  <c r="I63" i="4"/>
  <c r="J63" i="4"/>
  <c r="K63" i="4"/>
  <c r="G64" i="4"/>
  <c r="H64" i="4"/>
  <c r="I64" i="4"/>
  <c r="J64" i="4"/>
  <c r="K64" i="4"/>
  <c r="O16" i="3"/>
  <c r="O17" i="3"/>
  <c r="O18" i="3"/>
  <c r="O19" i="3"/>
  <c r="O20" i="3"/>
  <c r="O21" i="3"/>
  <c r="O22" i="3"/>
  <c r="O23" i="3"/>
  <c r="O30" i="3"/>
  <c r="O31" i="3"/>
  <c r="O32" i="3"/>
  <c r="O24" i="3"/>
  <c r="O25" i="3"/>
  <c r="O26" i="3"/>
  <c r="O27" i="3"/>
  <c r="O28" i="3"/>
  <c r="O29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N16" i="3"/>
  <c r="N17" i="3"/>
  <c r="N18" i="3"/>
  <c r="N19" i="3"/>
  <c r="N20" i="3"/>
  <c r="N21" i="3"/>
  <c r="N22" i="3"/>
  <c r="N23" i="3"/>
  <c r="N30" i="3"/>
  <c r="N31" i="3"/>
  <c r="N32" i="3"/>
  <c r="N24" i="3"/>
  <c r="N25" i="3"/>
  <c r="N26" i="3"/>
  <c r="N27" i="3"/>
  <c r="N28" i="3"/>
  <c r="N29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H62" i="3"/>
  <c r="F77" i="1" l="1"/>
  <c r="F76" i="1"/>
  <c r="F75" i="1"/>
  <c r="F74" i="1"/>
  <c r="F73" i="1"/>
  <c r="F72" i="1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G94" i="5" l="1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F94" i="5"/>
  <c r="H94" i="5"/>
  <c r="I94" i="5"/>
  <c r="J94" i="5"/>
  <c r="I84" i="22" l="1"/>
  <c r="I80" i="22"/>
  <c r="I95" i="22"/>
  <c r="I79" i="22"/>
  <c r="I91" i="22"/>
  <c r="I88" i="22"/>
  <c r="I78" i="22"/>
  <c r="I86" i="22"/>
  <c r="I89" i="22"/>
  <c r="I92" i="22"/>
  <c r="I96" i="22"/>
  <c r="I81" i="22"/>
  <c r="I82" i="22"/>
  <c r="I93" i="22"/>
  <c r="I83" i="22"/>
  <c r="I85" i="22"/>
  <c r="I87" i="22"/>
  <c r="I94" i="22"/>
  <c r="I90" i="22"/>
  <c r="I77" i="22"/>
  <c r="D16" i="24"/>
  <c r="D57" i="24" s="1"/>
  <c r="D58" i="24" s="1"/>
  <c r="D19" i="24" l="1"/>
  <c r="D22" i="24" s="1"/>
</calcChain>
</file>

<file path=xl/sharedStrings.xml><?xml version="1.0" encoding="utf-8"?>
<sst xmlns="http://schemas.openxmlformats.org/spreadsheetml/2006/main" count="983" uniqueCount="613">
  <si>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</si>
  <si>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</si>
  <si>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</si>
  <si>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</si>
  <si>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</si>
  <si>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</si>
  <si>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</si>
  <si>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</si>
  <si>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</si>
  <si>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</si>
  <si>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</si>
  <si>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</si>
  <si>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</si>
  <si>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</si>
  <si>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</si>
  <si>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</si>
  <si>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</si>
  <si>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</si>
  <si>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</si>
  <si>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</si>
  <si>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</si>
  <si>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</si>
  <si>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</si>
  <si>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</si>
  <si>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</si>
  <si>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</si>
  <si>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</si>
  <si>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</si>
  <si>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</si>
  <si>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</si>
  <si>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</si>
  <si>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</si>
  <si>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</si>
  <si>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</si>
  <si>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</si>
  <si>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</si>
  <si>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</si>
  <si>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</si>
  <si>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</si>
  <si>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</si>
  <si>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</si>
  <si>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</si>
  <si>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</si>
  <si>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</si>
  <si>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</si>
  <si>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</si>
  <si>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</si>
  <si>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</si>
  <si>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</si>
  <si>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</si>
  <si>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</si>
  <si>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</si>
  <si>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</si>
  <si>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</si>
  <si>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</si>
  <si>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</si>
  <si>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</si>
  <si>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</si>
  <si>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</si>
  <si>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</si>
  <si>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</si>
  <si>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</si>
  <si>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</si>
  <si>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</si>
  <si>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</si>
  <si>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</si>
  <si>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</si>
  <si>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</si>
  <si>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</si>
  <si>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</si>
  <si>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</si>
  <si>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</si>
  <si>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</si>
  <si>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</si>
  <si>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</si>
  <si>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</si>
  <si>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</si>
  <si>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</si>
  <si>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</si>
  <si>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</si>
  <si>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</si>
  <si>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</si>
  <si>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</si>
  <si>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</si>
  <si>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</si>
  <si>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</si>
  <si>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</si>
  <si>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</si>
  <si>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</si>
  <si>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</si>
  <si>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</si>
  <si>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</si>
  <si>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</si>
  <si>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</si>
  <si>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</si>
  <si>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</si>
  <si>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</si>
  <si>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</si>
  <si>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</si>
  <si>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</si>
  <si>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</si>
  <si>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</si>
  <si>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</si>
  <si>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</si>
  <si>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</si>
  <si>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</si>
  <si>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</si>
  <si>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</si>
  <si>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</si>
  <si>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</si>
  <si>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</si>
  <si>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</si>
  <si>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</si>
  <si>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</si>
  <si>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</si>
  <si>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</si>
  <si>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</si>
  <si>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</si>
  <si>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</si>
  <si>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</si>
  <si>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</si>
  <si>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</si>
  <si>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</si>
  <si>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</si>
  <si>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</si>
  <si>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</si>
  <si>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</si>
  <si>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</si>
  <si>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</si>
  <si>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</si>
  <si>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</si>
  <si>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</si>
  <si>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</si>
  <si>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</si>
  <si>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</si>
  <si>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</si>
  <si>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</si>
  <si>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</si>
  <si>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</si>
  <si>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</si>
  <si>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</si>
  <si>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</si>
  <si>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</si>
  <si>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</si>
  <si>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</si>
  <si>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</si>
  <si>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</si>
  <si>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</si>
  <si>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</si>
  <si>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</si>
  <si>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</si>
  <si>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</si>
  <si>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</si>
  <si>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</si>
  <si>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</si>
  <si>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</si>
  <si>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</si>
  <si>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</si>
  <si>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</si>
  <si>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</si>
  <si>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</si>
  <si>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</si>
  <si>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</si>
  <si>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</si>
  <si>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</si>
  <si>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</si>
  <si>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</si>
  <si>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</si>
  <si>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</si>
  <si>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</si>
  <si>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</si>
  <si>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</si>
  <si>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</si>
  <si>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</si>
  <si>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</si>
  <si>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</si>
  <si>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</si>
  <si>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</si>
  <si>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</si>
  <si>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</si>
  <si>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</si>
  <si>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</si>
  <si>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</si>
  <si>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</si>
  <si>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</si>
  <si>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</si>
  <si>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</si>
  <si>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</si>
  <si>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</si>
  <si>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</si>
  <si>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</si>
  <si>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</si>
  <si>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</si>
  <si>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</si>
  <si>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</si>
  <si>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</si>
  <si>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</si>
  <si>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</si>
  <si>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</si>
  <si>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</si>
  <si>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</si>
  <si>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</si>
  <si>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</si>
  <si>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</si>
  <si>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</si>
  <si>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</si>
  <si>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</si>
  <si>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</si>
  <si>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</si>
  <si>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</si>
  <si>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</si>
  <si>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</si>
  <si>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</si>
  <si>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</si>
  <si>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</si>
  <si>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</si>
  <si>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</si>
  <si>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</si>
  <si>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</si>
  <si>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</si>
  <si>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</si>
  <si>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</si>
  <si>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</si>
  <si>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</si>
  <si>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</si>
  <si>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</si>
  <si>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</si>
  <si>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</si>
  <si>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</si>
  <si>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</si>
  <si>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</si>
  <si>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</si>
  <si>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</si>
  <si>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</si>
  <si>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</si>
  <si>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</si>
  <si>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</si>
  <si>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</si>
  <si>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</si>
  <si>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</si>
  <si>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</si>
  <si>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</si>
  <si>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</si>
  <si>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</si>
  <si>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</si>
  <si>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</si>
  <si>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</si>
  <si>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</si>
  <si>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</si>
  <si>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</si>
  <si>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</si>
  <si>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</si>
  <si>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</si>
  <si>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</si>
  <si>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</si>
  <si>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</si>
  <si>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</si>
  <si>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</si>
  <si>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</si>
  <si>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</si>
  <si>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</si>
  <si>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</si>
  <si>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</si>
  <si>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</si>
  <si>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</si>
  <si>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</si>
  <si>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</si>
  <si>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</si>
  <si>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</si>
  <si>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</si>
  <si>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</si>
  <si>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</si>
  <si>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</si>
  <si>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</si>
  <si>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</si>
  <si>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</si>
  <si>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</si>
  <si>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</si>
  <si>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</si>
  <si>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</si>
  <si>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</si>
  <si>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</si>
  <si>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</si>
  <si>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</si>
  <si>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</si>
  <si>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</si>
  <si>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</si>
  <si>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</si>
  <si>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</si>
  <si>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</si>
  <si>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</si>
  <si>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</si>
  <si>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</si>
  <si>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</si>
  <si>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</si>
  <si>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</si>
  <si>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</si>
  <si>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</si>
  <si>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</si>
  <si>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</si>
  <si>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</si>
  <si>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</si>
  <si>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</si>
  <si>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</si>
  <si>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</si>
  <si>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</si>
  <si>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</si>
  <si>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</si>
  <si>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</si>
  <si>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</si>
  <si>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</si>
  <si>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</si>
  <si>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</si>
  <si>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</si>
  <si>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</si>
  <si>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</si>
  <si>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</si>
  <si>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</si>
  <si>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</si>
  <si>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</si>
  <si>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</si>
  <si>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</si>
  <si>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</si>
  <si>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</si>
  <si>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</si>
  <si>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</si>
  <si>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</si>
  <si>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</si>
  <si>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</si>
  <si>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</si>
  <si>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</si>
  <si>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</si>
  <si>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</si>
  <si>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</si>
  <si>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</si>
  <si>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</si>
  <si>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</si>
  <si>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</si>
  <si>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</si>
  <si>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</si>
  <si>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</si>
  <si>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</si>
  <si>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</si>
  <si>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</si>
  <si>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</si>
  <si>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</si>
  <si>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</si>
  <si>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</si>
  <si>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</si>
  <si>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</si>
  <si>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</si>
  <si>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</si>
  <si>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</si>
  <si>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</si>
  <si>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</si>
  <si>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</si>
  <si>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</si>
  <si>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</si>
  <si>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</si>
  <si>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</si>
  <si>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</si>
  <si>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</si>
  <si>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</si>
  <si>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</si>
  <si>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</si>
  <si>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</si>
  <si>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</si>
  <si>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</si>
  <si>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</si>
  <si>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</si>
  <si>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</si>
  <si>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</si>
  <si>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</si>
  <si>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</si>
  <si>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</si>
  <si>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</si>
  <si>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</si>
  <si>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</si>
  <si>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</si>
  <si>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</si>
  <si>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</si>
  <si>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</si>
  <si>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</si>
  <si>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</si>
  <si>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</si>
  <si>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</si>
  <si>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</si>
  <si>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</si>
  <si>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</si>
  <si>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</si>
  <si>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</si>
  <si>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</si>
  <si>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</si>
  <si>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</si>
  <si>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</si>
  <si>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</si>
  <si>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</si>
  <si>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</si>
  <si>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</si>
  <si>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</si>
  <si>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</si>
  <si>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</si>
  <si>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</si>
  <si>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</si>
  <si>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</si>
  <si>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</si>
  <si>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</si>
  <si>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</si>
  <si>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</si>
  <si>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</si>
  <si>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</si>
  <si>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</si>
  <si>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</si>
  <si>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</si>
  <si>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</si>
  <si>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</si>
  <si>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</si>
  <si>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</si>
  <si>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</si>
  <si>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</si>
  <si>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</si>
  <si>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</si>
  <si>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</si>
  <si>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</si>
  <si>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</si>
  <si>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</si>
  <si>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</si>
  <si>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</si>
  <si>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</si>
  <si>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</si>
  <si>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</si>
  <si>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</si>
  <si>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</si>
  <si>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</si>
  <si>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</si>
  <si>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</si>
  <si>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</si>
  <si>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</si>
  <si>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</si>
  <si>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</si>
  <si>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</si>
  <si>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</si>
  <si>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</si>
  <si>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</si>
  <si>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</si>
  <si>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</si>
  <si>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</si>
  <si>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</si>
  <si>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</si>
  <si>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</si>
  <si>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</si>
  <si>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</si>
  <si>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</si>
  <si>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</si>
  <si>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</si>
  <si>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</si>
  <si>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</si>
  <si>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</si>
  <si>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</si>
  <si>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</si>
  <si>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</si>
  <si>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</si>
  <si>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</si>
  <si>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</si>
  <si>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</si>
  <si>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</si>
  <si>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</si>
  <si>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</si>
  <si>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</si>
  <si>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</si>
  <si>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</si>
  <si>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</si>
  <si>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</si>
  <si>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</si>
  <si>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</si>
  <si>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</si>
  <si>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</si>
  <si>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</si>
  <si>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</si>
  <si>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</si>
  <si>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</si>
  <si>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</si>
  <si>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</si>
  <si>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</si>
  <si>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</si>
  <si>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</si>
  <si>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</si>
  <si>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</si>
  <si>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</si>
  <si>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</si>
  <si>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</si>
  <si>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</si>
  <si>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</si>
  <si>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</si>
  <si>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</si>
  <si>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</si>
  <si>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</si>
  <si>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</si>
  <si>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</si>
  <si>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</si>
  <si>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</si>
  <si>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</si>
  <si>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</si>
  <si>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</si>
  <si>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</si>
  <si>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</si>
  <si>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</si>
  <si>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</si>
  <si>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</si>
  <si>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</si>
  <si>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</si>
  <si>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</si>
  <si>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</si>
  <si>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</si>
  <si>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</si>
  <si>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</si>
  <si>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</si>
  <si>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</si>
  <si>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</si>
  <si>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</si>
  <si>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</si>
  <si>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</si>
  <si>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</si>
  <si>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</si>
  <si>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</si>
  <si>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</si>
  <si>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</si>
  <si>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</si>
  <si>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</si>
  <si>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</si>
  <si>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</si>
  <si>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</si>
  <si>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</si>
  <si>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</si>
  <si>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</si>
  <si>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</si>
  <si>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</si>
  <si>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</si>
  <si>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</si>
  <si>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</si>
  <si>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</si>
  <si>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</si>
  <si>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</si>
  <si>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</si>
  <si>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</si>
  <si>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</si>
  <si>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</si>
  <si>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</si>
  <si>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</si>
  <si>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</si>
  <si>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</si>
  <si>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</si>
  <si>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</si>
  <si>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</si>
  <si>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</si>
  <si>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</si>
  <si>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</si>
  <si>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</si>
  <si>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</si>
  <si>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</si>
  <si>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</si>
  <si>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</si>
  <si>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</si>
  <si>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</si>
  <si>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</si>
  <si>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TÜRKİYE FİNANS KATILIM BANKASI AŞ KONSOLİDE OLMAYAN BİLANÇOSU (Finansal Durum Tablosu)</t>
  </si>
  <si>
    <t xml:space="preserve">TÜRKİYE FİNANS KATILIM BANKASI AŞ
KONSOLİDE OLMAYAN NAZIM HESAPLAR TABLOSU   </t>
  </si>
  <si>
    <t>TÜRKİYE FİNANS KATILIM BANKASI AŞ KONSOLİDE OLMAYAN KAR VEYA ZARAR TABLOSU</t>
  </si>
  <si>
    <t>TÜRKİYE FİNANS KATILIM BANKASI AŞ KONSOLİDE OLMAYAN KAR VEYA ZARAR VE DİĞER KAPSAMLI GELİR TABLOSU</t>
  </si>
  <si>
    <t xml:space="preserve">               TÜRKİYE FİNANS KATILIM BANKASI AŞ KONSOLİDE OLMAYAN ÖZKAYNAK DEĞİŞİM TABLOSU</t>
  </si>
  <si>
    <t>TÜRKİYE FİNANS KATILIM BANKASI AŞ 
KONSOLİDE OLMAYAN NAKİT AKIŞ TABLOSU</t>
  </si>
  <si>
    <t>Dönem Sonu Bakiyesi  (III+IV+...+X+XI)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</si>
  <si>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</si>
  <si>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</si>
  <si>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</si>
  <si>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</si>
  <si>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XVIII. </t>
  </si>
  <si>
    <t>21.3</t>
  </si>
  <si>
    <t>23.1</t>
  </si>
  <si>
    <t>23.2</t>
  </si>
  <si>
    <t>23.3</t>
  </si>
  <si>
    <t>XXV.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</si>
  <si>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</si>
  <si>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</si>
  <si>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</si>
  <si>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</si>
  <si>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</si>
  <si>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</si>
  <si>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>SÜRDÜRÜLEN FAALİYETLER DÖNEM NET K/Z (XVII±XVIII)</t>
  </si>
  <si>
    <t>DURDURULAN FAALİYETLER VERGİ ÖNCESİ K/Z (XX-XXI)</t>
  </si>
  <si>
    <t>DURDURULAN FAALİYETLER DÖNEM NET K/Z (XXII±XXIII)</t>
  </si>
  <si>
    <t>DÖNEM NET KARI/ZARARI (XIX+XXIV)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</si>
  <si>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</si>
  <si>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</si>
  <si>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</si>
  <si>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</si>
  <si>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</si>
  <si>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</si>
  <si>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( 31/12/2020)</t>
  </si>
  <si>
    <t>(31/12/2021)</t>
  </si>
  <si>
    <t>( 31/12/2021)</t>
  </si>
  <si>
    <t xml:space="preserve">Dipnot
</t>
  </si>
  <si>
    <t>(5-V)</t>
  </si>
  <si>
    <t>Diğer Değişiklikler Nedeniyle Artış /Azalış</t>
  </si>
  <si>
    <t>(30/06/2022)</t>
  </si>
  <si>
    <t>1 Ocak- 30 Haziran 2022</t>
  </si>
  <si>
    <t>1 Nisan- 30 Haziran 2021</t>
  </si>
  <si>
    <t>1 Nisan- 30 Haziran 2022</t>
  </si>
  <si>
    <t>1 Ocak- 30 Haziran 2021</t>
  </si>
  <si>
    <t>(01/01/2022 - 30/06/2022)</t>
  </si>
  <si>
    <t>(01/01/2021 - 30/06/2021)</t>
  </si>
  <si>
    <t>(01.01-30.06.2022)</t>
  </si>
  <si>
    <t>(01.01-30.06.2021)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</si>
</sst>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89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dotted">
        <color indexed="64"/>
      </right>
      <top style="hair">
        <color indexed="64"/>
      </top>
      <bottom/>
      <diagonal/>
    </border>
    <border>
      <left style="hair">
        <color indexed="64"/>
      </left>
      <right style="dashed">
        <color indexed="64"/>
      </right>
      <top/>
      <bottom style="thin">
        <color indexed="64"/>
      </bottom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6" fillId="0" borderId="0"/>
    <xf numFmtId="0" fontId="57" fillId="0" borderId="0"/>
    <xf numFmtId="0" fontId="57" fillId="0" borderId="0"/>
    <xf numFmtId="0" fontId="78" fillId="0" borderId="0"/>
    <xf numFmtId="0" fontId="79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31">
    <xf numFmtId="0" fontId="0" fillId="0" borderId="0" xfId="0"/>
    <xf numFmtId="0" fontId="4" fillId="0" borderId="0" xfId="0" applyFont="1" applyFill="1" applyBorder="1"/>
    <xf numFmtId="0" fontId="7" fillId="0" borderId="0" xfId="0" applyFont="1" applyFill="1" applyBorder="1" applyAlignment="1">
      <alignment horizontal="left" vertical="justify"/>
    </xf>
    <xf numFmtId="0" fontId="7" fillId="0" borderId="10" xfId="0" applyFont="1" applyFill="1" applyBorder="1" applyAlignment="1">
      <alignment horizontal="center" vertical="center"/>
    </xf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9" fillId="24" borderId="23" xfId="93" applyFont="1" applyFill="1" applyBorder="1" applyAlignment="1">
      <alignment horizontal="centerContinuous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166" fontId="71" fillId="24" borderId="29" xfId="49" applyNumberFormat="1" applyFont="1" applyFill="1" applyBorder="1" applyAlignment="1">
      <alignment horizontal="right"/>
    </xf>
    <xf numFmtId="0" fontId="13" fillId="24" borderId="30" xfId="93" applyFont="1" applyFill="1" applyBorder="1"/>
    <xf numFmtId="0" fontId="4" fillId="0" borderId="14" xfId="0" applyFont="1" applyFill="1" applyBorder="1"/>
    <xf numFmtId="0" fontId="4" fillId="0" borderId="10" xfId="0" applyFont="1" applyFill="1" applyBorder="1" applyAlignment="1">
      <alignment horizontal="left" vertical="justify"/>
    </xf>
    <xf numFmtId="0" fontId="4" fillId="0" borderId="10" xfId="0" applyFont="1" applyFill="1" applyBorder="1"/>
    <xf numFmtId="0" fontId="73" fillId="0" borderId="10" xfId="0" applyFont="1" applyFill="1" applyBorder="1"/>
    <xf numFmtId="0" fontId="73" fillId="0" borderId="22" xfId="0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3" fillId="0" borderId="23" xfId="0" applyFont="1" applyFill="1" applyBorder="1"/>
    <xf numFmtId="0" fontId="4" fillId="0" borderId="11" xfId="0" applyFont="1" applyFill="1" applyBorder="1"/>
    <xf numFmtId="0" fontId="4" fillId="0" borderId="11" xfId="0" applyFont="1" applyFill="1" applyBorder="1" applyAlignment="1">
      <alignment vertical="center" wrapText="1"/>
    </xf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" fillId="0" borderId="11" xfId="0" applyFont="1" applyFill="1" applyBorder="1"/>
    <xf numFmtId="0" fontId="77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2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5" fillId="24" borderId="18" xfId="0" quotePrefix="1" applyFont="1" applyFill="1" applyBorder="1" applyAlignment="1">
      <alignment horizontal="center"/>
    </xf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0" fontId="4" fillId="24" borderId="21" xfId="0" applyFont="1" applyFill="1" applyBorder="1" applyAlignment="1">
      <alignment horizontal="center"/>
    </xf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3" xfId="0" applyFont="1" applyFill="1" applyBorder="1" applyAlignment="1">
      <alignment horizontal="center" vertical="center"/>
    </xf>
    <xf numFmtId="0" fontId="5" fillId="24" borderId="34" xfId="0" applyFont="1" applyFill="1" applyBorder="1" applyAlignment="1">
      <alignment horizontal="center" vertical="center"/>
    </xf>
    <xf numFmtId="0" fontId="5" fillId="24" borderId="33" xfId="0" applyFont="1" applyFill="1" applyBorder="1"/>
    <xf numFmtId="0" fontId="5" fillId="24" borderId="34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35" xfId="0" applyFont="1" applyFill="1" applyBorder="1"/>
    <xf numFmtId="0" fontId="23" fillId="24" borderId="10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17" fillId="24" borderId="18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5" fillId="24" borderId="37" xfId="0" applyFont="1" applyFill="1" applyBorder="1"/>
    <xf numFmtId="0" fontId="17" fillId="24" borderId="38" xfId="0" applyFont="1" applyFill="1" applyBorder="1"/>
    <xf numFmtId="0" fontId="17" fillId="24" borderId="38" xfId="0" quotePrefix="1" applyFont="1" applyFill="1" applyBorder="1" applyAlignment="1">
      <alignment horizontal="center"/>
    </xf>
    <xf numFmtId="0" fontId="5" fillId="24" borderId="37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/>
    </xf>
    <xf numFmtId="0" fontId="5" fillId="24" borderId="39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3" xfId="0" applyFont="1" applyFill="1" applyBorder="1"/>
    <xf numFmtId="0" fontId="3" fillId="24" borderId="37" xfId="0" applyFont="1" applyFill="1" applyBorder="1"/>
    <xf numFmtId="38" fontId="4" fillId="24" borderId="37" xfId="49" applyNumberFormat="1" applyFont="1" applyFill="1" applyBorder="1"/>
    <xf numFmtId="38" fontId="4" fillId="24" borderId="38" xfId="49" applyNumberFormat="1" applyFont="1" applyFill="1" applyBorder="1" applyAlignment="1">
      <alignment horizontal="center"/>
    </xf>
    <xf numFmtId="166" fontId="5" fillId="24" borderId="38" xfId="0" applyNumberFormat="1" applyFont="1" applyFill="1" applyBorder="1"/>
    <xf numFmtId="166" fontId="28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center"/>
    </xf>
    <xf numFmtId="166" fontId="28" fillId="24" borderId="38" xfId="49" applyNumberFormat="1" applyFont="1" applyFill="1" applyBorder="1" applyAlignment="1">
      <alignment horizontal="center"/>
    </xf>
    <xf numFmtId="166" fontId="4" fillId="24" borderId="38" xfId="49" applyNumberFormat="1" applyFont="1" applyFill="1" applyBorder="1"/>
    <xf numFmtId="0" fontId="76" fillId="24" borderId="38" xfId="0" quotePrefix="1" applyFont="1" applyFill="1" applyBorder="1" applyAlignment="1">
      <alignment horizontal="center"/>
    </xf>
    <xf numFmtId="0" fontId="76" fillId="24" borderId="39" xfId="0" quotePrefix="1" applyFont="1" applyFill="1" applyBorder="1" applyAlignment="1">
      <alignment horizontal="center"/>
    </xf>
    <xf numFmtId="166" fontId="28" fillId="24" borderId="39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3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39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5" xfId="92" applyFont="1" applyFill="1" applyBorder="1" applyAlignment="1">
      <alignment horizontal="justify" vertical="justify"/>
    </xf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0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4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36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2" fillId="0" borderId="17" xfId="92" applyFont="1" applyFill="1" applyBorder="1" applyAlignment="1">
      <alignment horizontal="justify" vertical="justify" wrapText="1"/>
    </xf>
    <xf numFmtId="3" fontId="82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2" fillId="0" borderId="29" xfId="92" applyFont="1" applyFill="1" applyBorder="1" applyAlignment="1">
      <alignment vertical="top" wrapText="1"/>
    </xf>
    <xf numFmtId="0" fontId="81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2" fillId="0" borderId="46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3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17" fillId="24" borderId="38" xfId="0" applyNumberFormat="1" applyFont="1" applyFill="1" applyBorder="1" applyAlignment="1">
      <alignment horizontal="right"/>
    </xf>
    <xf numFmtId="166" fontId="24" fillId="24" borderId="37" xfId="0" applyNumberFormat="1" applyFont="1" applyFill="1" applyBorder="1" applyAlignment="1">
      <alignment horizontal="right"/>
    </xf>
    <xf numFmtId="166" fontId="24" fillId="24" borderId="38" xfId="0" applyNumberFormat="1" applyFont="1" applyFill="1" applyBorder="1" applyAlignment="1">
      <alignment horizontal="right"/>
    </xf>
    <xf numFmtId="166" fontId="24" fillId="24" borderId="39" xfId="0" applyNumberFormat="1" applyFont="1" applyFill="1" applyBorder="1" applyAlignment="1">
      <alignment horizontal="right"/>
    </xf>
    <xf numFmtId="166" fontId="15" fillId="24" borderId="38" xfId="0" applyNumberFormat="1" applyFont="1" applyFill="1" applyBorder="1" applyAlignment="1">
      <alignment horizontal="right"/>
    </xf>
    <xf numFmtId="0" fontId="7" fillId="0" borderId="19" xfId="0" applyFont="1" applyFill="1" applyBorder="1"/>
    <xf numFmtId="166" fontId="14" fillId="24" borderId="30" xfId="49" applyNumberFormat="1" applyFont="1" applyFill="1" applyBorder="1" applyAlignment="1">
      <alignment horizontal="right"/>
    </xf>
    <xf numFmtId="166" fontId="15" fillId="24" borderId="39" xfId="0" applyNumberFormat="1" applyFont="1" applyFill="1" applyBorder="1" applyAlignment="1">
      <alignment horizontal="right"/>
    </xf>
    <xf numFmtId="3" fontId="81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37" xfId="0" applyFont="1" applyFill="1" applyBorder="1"/>
    <xf numFmtId="0" fontId="4" fillId="24" borderId="38" xfId="0" applyFont="1" applyFill="1" applyBorder="1" applyAlignment="1">
      <alignment horizontal="center"/>
    </xf>
    <xf numFmtId="0" fontId="4" fillId="24" borderId="38" xfId="0" applyFont="1" applyFill="1" applyBorder="1"/>
    <xf numFmtId="166" fontId="22" fillId="24" borderId="38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9" fillId="0" borderId="0" xfId="0" applyFont="1" applyFill="1" applyBorder="1"/>
    <xf numFmtId="0" fontId="14" fillId="0" borderId="0" xfId="0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47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166" fontId="72" fillId="24" borderId="29" xfId="49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6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88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7" fillId="0" borderId="0" xfId="0" applyFont="1" applyFill="1" applyBorder="1" applyAlignment="1">
      <alignment wrapText="1"/>
    </xf>
    <xf numFmtId="0" fontId="87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 vertical="center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0" xfId="93" applyFont="1" applyFill="1" applyBorder="1" applyAlignment="1">
      <alignment horizontal="center" vertical="justify" wrapText="1"/>
    </xf>
    <xf numFmtId="0" fontId="13" fillId="24" borderId="44" xfId="93" applyFont="1" applyFill="1" applyBorder="1" applyAlignment="1">
      <alignment horizontal="center"/>
    </xf>
    <xf numFmtId="0" fontId="13" fillId="24" borderId="36" xfId="93" applyFont="1" applyFill="1" applyBorder="1" applyAlignment="1">
      <alignment horizontal="center"/>
    </xf>
    <xf numFmtId="0" fontId="17" fillId="0" borderId="18" xfId="123" quotePrefix="1" applyFont="1" applyFill="1" applyBorder="1" applyAlignment="1">
      <alignment horizontal="center" vertical="justify"/>
    </xf>
    <xf numFmtId="0" fontId="17" fillId="0" borderId="18" xfId="123" applyFont="1" applyFill="1" applyBorder="1"/>
    <xf numFmtId="0" fontId="17" fillId="0" borderId="18" xfId="123" quotePrefix="1" applyFont="1" applyFill="1" applyBorder="1" applyAlignment="1">
      <alignment horizontal="center" vertical="center"/>
    </xf>
    <xf numFmtId="0" fontId="17" fillId="0" borderId="18" xfId="123" quotePrefix="1" applyFont="1" applyFill="1" applyBorder="1" applyAlignment="1">
      <alignment horizontal="center"/>
    </xf>
    <xf numFmtId="166" fontId="13" fillId="24" borderId="0" xfId="124" applyNumberFormat="1" applyFont="1" applyFill="1"/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15" fillId="24" borderId="0" xfId="0" applyFont="1" applyFill="1" applyBorder="1" applyAlignment="1">
      <alignment horizontal="left"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9" fillId="0" borderId="47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24" borderId="11" xfId="0" applyFont="1" applyFill="1" applyBorder="1" applyAlignment="1">
      <alignment vertical="top"/>
    </xf>
    <xf numFmtId="16" fontId="17" fillId="24" borderId="11" xfId="0" quotePrefix="1" applyNumberFormat="1" applyFont="1" applyFill="1" applyBorder="1" applyAlignment="1">
      <alignment vertical="top"/>
    </xf>
    <xf numFmtId="0" fontId="17" fillId="24" borderId="11" xfId="0" applyFont="1" applyFill="1" applyBorder="1" applyAlignment="1">
      <alignment vertical="top"/>
    </xf>
    <xf numFmtId="14" fontId="17" fillId="24" borderId="11" xfId="0" quotePrefix="1" applyNumberFormat="1" applyFont="1" applyFill="1" applyBorder="1" applyAlignment="1">
      <alignment vertical="top"/>
    </xf>
    <xf numFmtId="0" fontId="17" fillId="24" borderId="11" xfId="0" quotePrefix="1" applyFont="1" applyFill="1" applyBorder="1" applyAlignment="1">
      <alignment vertical="top"/>
    </xf>
    <xf numFmtId="0" fontId="22" fillId="24" borderId="11" xfId="0" quotePrefix="1" applyFont="1" applyFill="1" applyBorder="1" applyAlignment="1">
      <alignment vertical="top"/>
    </xf>
    <xf numFmtId="0" fontId="17" fillId="24" borderId="19" xfId="0" applyFont="1" applyFill="1" applyBorder="1" applyAlignment="1">
      <alignment vertical="top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21" fillId="0" borderId="17" xfId="0" applyFont="1" applyFill="1" applyBorder="1" applyAlignment="1">
      <alignment horizontal="justify" vertical="justify" wrapText="1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6" xfId="0" applyFont="1" applyFill="1" applyBorder="1" applyAlignment="1">
      <alignment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7" fillId="24" borderId="38" xfId="0" applyFont="1" applyFill="1" applyBorder="1" applyAlignment="1">
      <alignment wrapText="1"/>
    </xf>
    <xf numFmtId="0" fontId="28" fillId="24" borderId="38" xfId="0" applyFont="1" applyFill="1" applyBorder="1" applyAlignment="1">
      <alignment wrapText="1"/>
    </xf>
    <xf numFmtId="0" fontId="3" fillId="24" borderId="38" xfId="0" applyFont="1" applyFill="1" applyBorder="1" applyAlignment="1">
      <alignment wrapText="1"/>
    </xf>
    <xf numFmtId="0" fontId="5" fillId="24" borderId="38" xfId="0" applyFont="1" applyFill="1" applyBorder="1" applyAlignment="1">
      <alignment wrapText="1"/>
    </xf>
    <xf numFmtId="0" fontId="17" fillId="24" borderId="38" xfId="0" applyFont="1" applyFill="1" applyBorder="1" applyAlignment="1">
      <alignment wrapText="1"/>
    </xf>
    <xf numFmtId="0" fontId="10" fillId="24" borderId="38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38" xfId="0" applyFont="1" applyFill="1" applyBorder="1" applyAlignment="1">
      <alignment wrapText="1"/>
    </xf>
    <xf numFmtId="0" fontId="7" fillId="0" borderId="38" xfId="0" applyFont="1" applyFill="1" applyBorder="1" applyAlignment="1">
      <alignment wrapText="1"/>
    </xf>
    <xf numFmtId="0" fontId="85" fillId="24" borderId="38" xfId="0" applyFont="1" applyFill="1" applyBorder="1" applyAlignment="1">
      <alignment wrapText="1"/>
    </xf>
    <xf numFmtId="0" fontId="7" fillId="24" borderId="39" xfId="0" applyFont="1" applyFill="1" applyBorder="1" applyAlignment="1">
      <alignment wrapText="1"/>
    </xf>
    <xf numFmtId="0" fontId="4" fillId="24" borderId="0" xfId="0" applyFont="1" applyFill="1" applyBorder="1" applyAlignment="1">
      <alignment wrapText="1"/>
    </xf>
    <xf numFmtId="0" fontId="5" fillId="24" borderId="37" xfId="0" applyFont="1" applyFill="1" applyBorder="1" applyAlignment="1">
      <alignment vertical="top"/>
    </xf>
    <xf numFmtId="0" fontId="7" fillId="24" borderId="38" xfId="0" applyFont="1" applyFill="1" applyBorder="1" applyAlignment="1">
      <alignment vertical="top"/>
    </xf>
    <xf numFmtId="0" fontId="7" fillId="24" borderId="38" xfId="0" quotePrefix="1" applyFont="1" applyFill="1" applyBorder="1" applyAlignment="1">
      <alignment vertical="top"/>
    </xf>
    <xf numFmtId="0" fontId="8" fillId="24" borderId="38" xfId="0" applyFont="1" applyFill="1" applyBorder="1" applyAlignment="1">
      <alignment vertical="top"/>
    </xf>
    <xf numFmtId="0" fontId="21" fillId="24" borderId="38" xfId="0" quotePrefix="1" applyFont="1" applyFill="1" applyBorder="1" applyAlignment="1">
      <alignment vertical="top"/>
    </xf>
    <xf numFmtId="0" fontId="3" fillId="24" borderId="38" xfId="0" applyFont="1" applyFill="1" applyBorder="1" applyAlignment="1">
      <alignment vertical="top"/>
    </xf>
    <xf numFmtId="0" fontId="5" fillId="24" borderId="38" xfId="0" quotePrefix="1" applyFont="1" applyFill="1" applyBorder="1" applyAlignment="1">
      <alignment vertical="top"/>
    </xf>
    <xf numFmtId="0" fontId="9" fillId="24" borderId="38" xfId="0" quotePrefix="1" applyFont="1" applyFill="1" applyBorder="1" applyAlignment="1">
      <alignment vertical="top"/>
    </xf>
    <xf numFmtId="0" fontId="5" fillId="24" borderId="38" xfId="0" applyFont="1" applyFill="1" applyBorder="1" applyAlignment="1">
      <alignment vertical="top"/>
    </xf>
    <xf numFmtId="0" fontId="9" fillId="24" borderId="38" xfId="0" applyFont="1" applyFill="1" applyBorder="1" applyAlignment="1">
      <alignment vertical="top"/>
    </xf>
    <xf numFmtId="0" fontId="7" fillId="24" borderId="39" xfId="0" applyFont="1" applyFill="1" applyBorder="1" applyAlignment="1">
      <alignment vertical="top"/>
    </xf>
    <xf numFmtId="0" fontId="3" fillId="24" borderId="0" xfId="0" applyFont="1" applyFill="1" applyBorder="1" applyAlignment="1">
      <alignment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7" fillId="0" borderId="0" xfId="0" applyFont="1" applyFill="1" applyBorder="1" applyAlignment="1">
      <alignment vertical="center"/>
    </xf>
    <xf numFmtId="166" fontId="22" fillId="24" borderId="23" xfId="0" applyNumberFormat="1" applyFont="1" applyFill="1" applyBorder="1" applyAlignment="1">
      <alignment horizontal="right"/>
    </xf>
    <xf numFmtId="0" fontId="14" fillId="0" borderId="17" xfId="0" applyFont="1" applyFill="1" applyBorder="1" applyAlignment="1">
      <alignment wrapText="1"/>
    </xf>
    <xf numFmtId="0" fontId="14" fillId="0" borderId="17" xfId="0" applyFont="1" applyFill="1" applyBorder="1" applyAlignment="1">
      <alignment vertical="top" wrapText="1"/>
    </xf>
    <xf numFmtId="0" fontId="21" fillId="0" borderId="0" xfId="92" applyFont="1" applyFill="1" applyBorder="1" applyAlignment="1">
      <alignment horizontal="justify" vertical="justify"/>
    </xf>
    <xf numFmtId="0" fontId="21" fillId="0" borderId="51" xfId="92" applyFont="1" applyFill="1" applyBorder="1"/>
    <xf numFmtId="0" fontId="21" fillId="0" borderId="29" xfId="92" applyFont="1" applyFill="1" applyBorder="1" applyAlignment="1">
      <alignment horizontal="center" vertical="center" wrapText="1"/>
    </xf>
    <xf numFmtId="0" fontId="21" fillId="0" borderId="36" xfId="92" applyFont="1" applyFill="1" applyBorder="1" applyAlignment="1">
      <alignment vertical="center" wrapText="1"/>
    </xf>
    <xf numFmtId="2" fontId="22" fillId="25" borderId="0" xfId="0" quotePrefix="1" applyNumberFormat="1" applyFont="1" applyFill="1" applyBorder="1" applyAlignment="1">
      <alignment vertical="top"/>
    </xf>
    <xf numFmtId="0" fontId="21" fillId="0" borderId="17" xfId="0" applyFont="1" applyFill="1" applyBorder="1" applyAlignment="1">
      <alignment horizontal="left" vertical="justify" wrapText="1"/>
    </xf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/>
    </xf>
    <xf numFmtId="0" fontId="5" fillId="24" borderId="44" xfId="0" applyFont="1" applyFill="1" applyBorder="1" applyAlignment="1">
      <alignment horizontal="center" vertical="center"/>
    </xf>
    <xf numFmtId="0" fontId="5" fillId="24" borderId="13" xfId="0" applyFont="1" applyFill="1" applyBorder="1" applyAlignment="1">
      <alignment horizontal="center" vertical="center"/>
    </xf>
    <xf numFmtId="0" fontId="5" fillId="24" borderId="47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27" xfId="0" applyFont="1" applyFill="1" applyBorder="1" applyAlignment="1">
      <alignment horizontal="center" vertical="center" wrapText="1"/>
    </xf>
    <xf numFmtId="0" fontId="5" fillId="24" borderId="52" xfId="0" applyFont="1" applyFill="1" applyBorder="1" applyAlignment="1">
      <alignment horizontal="center" vertical="center"/>
    </xf>
    <xf numFmtId="0" fontId="5" fillId="24" borderId="53" xfId="0" applyFont="1" applyFill="1" applyBorder="1"/>
    <xf numFmtId="49" fontId="5" fillId="24" borderId="16" xfId="0" applyNumberFormat="1" applyFont="1" applyFill="1" applyBorder="1"/>
    <xf numFmtId="0" fontId="13" fillId="24" borderId="45" xfId="0" applyFont="1" applyFill="1" applyBorder="1"/>
    <xf numFmtId="0" fontId="23" fillId="24" borderId="35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54" xfId="93" applyFont="1" applyFill="1" applyBorder="1" applyAlignment="1">
      <alignment horizontal="center" vertical="justify" wrapText="1"/>
    </xf>
    <xf numFmtId="0" fontId="13" fillId="24" borderId="15" xfId="93" applyFont="1" applyFill="1" applyBorder="1" applyAlignment="1">
      <alignment horizontal="center"/>
    </xf>
    <xf numFmtId="14" fontId="13" fillId="24" borderId="18" xfId="93" applyNumberFormat="1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1" fillId="24" borderId="44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28" xfId="93" applyFont="1" applyFill="1" applyBorder="1"/>
    <xf numFmtId="0" fontId="5" fillId="24" borderId="38" xfId="0" applyFont="1" applyFill="1" applyBorder="1" applyAlignment="1">
      <alignment horizontal="center" wrapText="1"/>
    </xf>
    <xf numFmtId="0" fontId="21" fillId="25" borderId="0" xfId="0" quotePrefix="1" applyFont="1" applyFill="1" applyBorder="1" applyAlignment="1">
      <alignment horizontal="left"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5" fillId="24" borderId="0" xfId="0" applyFont="1" applyFill="1" applyBorder="1" applyAlignment="1">
      <alignment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39" xfId="0" applyNumberFormat="1" applyFont="1" applyFill="1" applyBorder="1" applyAlignment="1">
      <alignment horizontal="right"/>
    </xf>
    <xf numFmtId="0" fontId="21" fillId="0" borderId="55" xfId="92" applyFont="1" applyFill="1" applyBorder="1"/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15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 vertical="center"/>
    </xf>
    <xf numFmtId="0" fontId="21" fillId="0" borderId="13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/>
    </xf>
    <xf numFmtId="0" fontId="21" fillId="0" borderId="18" xfId="92" applyFont="1" applyFill="1" applyBorder="1"/>
    <xf numFmtId="3" fontId="82" fillId="0" borderId="18" xfId="92" applyNumberFormat="1" applyFont="1" applyFill="1" applyBorder="1" applyAlignment="1">
      <alignment vertical="top" wrapText="1"/>
    </xf>
    <xf numFmtId="166" fontId="21" fillId="24" borderId="18" xfId="49" applyNumberFormat="1" applyFont="1" applyFill="1" applyBorder="1" applyAlignment="1">
      <alignment horizontal="center"/>
    </xf>
    <xf numFmtId="0" fontId="82" fillId="0" borderId="18" xfId="92" applyFont="1" applyFill="1" applyBorder="1" applyAlignment="1">
      <alignment vertical="top" wrapText="1"/>
    </xf>
    <xf numFmtId="3" fontId="81" fillId="0" borderId="18" xfId="92" applyNumberFormat="1" applyFont="1" applyFill="1" applyBorder="1" applyAlignment="1">
      <alignment vertical="top" wrapText="1"/>
    </xf>
    <xf numFmtId="166" fontId="14" fillId="24" borderId="18" xfId="49" applyNumberFormat="1" applyFont="1" applyFill="1" applyBorder="1" applyAlignment="1">
      <alignment horizontal="center"/>
    </xf>
    <xf numFmtId="0" fontId="21" fillId="0" borderId="18" xfId="92" applyFont="1" applyFill="1" applyBorder="1" applyAlignment="1">
      <alignment vertical="top" wrapText="1"/>
    </xf>
    <xf numFmtId="171" fontId="21" fillId="24" borderId="18" xfId="49" applyNumberFormat="1" applyFont="1" applyFill="1" applyBorder="1" applyAlignment="1">
      <alignment horizontal="center"/>
    </xf>
    <xf numFmtId="166" fontId="21" fillId="24" borderId="21" xfId="49" applyNumberFormat="1" applyFont="1" applyFill="1" applyBorder="1" applyAlignment="1">
      <alignment horizontal="center"/>
    </xf>
    <xf numFmtId="3" fontId="0" fillId="24" borderId="0" xfId="0" applyNumberFormat="1" applyFill="1"/>
    <xf numFmtId="0" fontId="5" fillId="0" borderId="15" xfId="123" quotePrefix="1" applyFont="1" applyFill="1" applyBorder="1" applyAlignment="1">
      <alignment horizontal="center"/>
    </xf>
    <xf numFmtId="0" fontId="5" fillId="0" borderId="18" xfId="123" quotePrefix="1" applyFont="1" applyFill="1" applyBorder="1" applyAlignment="1">
      <alignment horizontal="center"/>
    </xf>
    <xf numFmtId="0" fontId="14" fillId="0" borderId="18" xfId="123" applyFont="1" applyFill="1" applyBorder="1" applyAlignment="1">
      <alignment horizontal="center"/>
    </xf>
    <xf numFmtId="0" fontId="5" fillId="0" borderId="18" xfId="123" applyFont="1" applyFill="1" applyBorder="1" applyAlignment="1">
      <alignment horizontal="center"/>
    </xf>
    <xf numFmtId="0" fontId="21" fillId="0" borderId="18" xfId="123" quotePrefix="1" applyFont="1" applyFill="1" applyBorder="1" applyAlignment="1">
      <alignment horizontal="center"/>
    </xf>
    <xf numFmtId="0" fontId="17" fillId="24" borderId="32" xfId="126" applyFont="1" applyFill="1" applyBorder="1" applyAlignment="1">
      <alignment horizontal="center" vertical="justify"/>
    </xf>
    <xf numFmtId="0" fontId="17" fillId="24" borderId="0" xfId="126" applyFont="1" applyFill="1" applyBorder="1" applyAlignment="1">
      <alignment horizontal="center" vertical="justify"/>
    </xf>
    <xf numFmtId="0" fontId="17" fillId="24" borderId="17" xfId="126" applyFont="1" applyFill="1" applyBorder="1" applyAlignment="1">
      <alignment horizontal="center" vertical="center"/>
    </xf>
    <xf numFmtId="0" fontId="17" fillId="24" borderId="27" xfId="126" applyFont="1" applyFill="1" applyBorder="1" applyAlignment="1">
      <alignment horizontal="center"/>
    </xf>
    <xf numFmtId="0" fontId="2" fillId="24" borderId="15" xfId="126" applyFont="1" applyFill="1" applyBorder="1" applyAlignment="1">
      <alignment horizontal="center" vertical="center"/>
    </xf>
    <xf numFmtId="0" fontId="17" fillId="24" borderId="18" xfId="126" applyFont="1" applyFill="1" applyBorder="1" applyAlignment="1">
      <alignment horizontal="center" vertical="center"/>
    </xf>
    <xf numFmtId="0" fontId="17" fillId="24" borderId="13" xfId="126" applyFont="1" applyFill="1" applyBorder="1" applyAlignment="1">
      <alignment horizontal="center"/>
    </xf>
    <xf numFmtId="0" fontId="15" fillId="24" borderId="28" xfId="126" applyFont="1" applyFill="1" applyBorder="1" applyAlignment="1">
      <alignment horizontal="center" vertical="justify"/>
    </xf>
    <xf numFmtId="0" fontId="15" fillId="24" borderId="23" xfId="126" applyFont="1" applyFill="1" applyBorder="1" applyAlignment="1">
      <alignment horizontal="center" vertical="justify"/>
    </xf>
    <xf numFmtId="0" fontId="17" fillId="24" borderId="29" xfId="126" applyFont="1" applyFill="1" applyBorder="1" applyAlignment="1">
      <alignment horizontal="center" vertical="center"/>
    </xf>
    <xf numFmtId="0" fontId="17" fillId="24" borderId="36" xfId="126" applyFont="1" applyFill="1" applyBorder="1" applyAlignment="1">
      <alignment horizontal="center"/>
    </xf>
    <xf numFmtId="0" fontId="5" fillId="24" borderId="15" xfId="123" quotePrefix="1" applyFont="1" applyFill="1" applyBorder="1" applyAlignment="1">
      <alignment horizontal="center" vertical="justify"/>
    </xf>
    <xf numFmtId="0" fontId="5" fillId="24" borderId="18" xfId="123" quotePrefix="1" applyFont="1" applyFill="1" applyBorder="1" applyAlignment="1">
      <alignment horizontal="center" vertical="justify"/>
    </xf>
    <xf numFmtId="0" fontId="5" fillId="24" borderId="18" xfId="123" applyFont="1" applyFill="1" applyBorder="1" applyAlignment="1">
      <alignment horizontal="center" vertical="justify"/>
    </xf>
    <xf numFmtId="0" fontId="5" fillId="24" borderId="21" xfId="123" quotePrefix="1" applyFont="1" applyFill="1" applyBorder="1" applyAlignment="1">
      <alignment horizontal="center" vertical="justify"/>
    </xf>
    <xf numFmtId="0" fontId="2" fillId="24" borderId="0" xfId="0" applyFont="1" applyFill="1"/>
    <xf numFmtId="0" fontId="17" fillId="24" borderId="10" xfId="0" applyFont="1" applyFill="1" applyBorder="1"/>
    <xf numFmtId="0" fontId="13" fillId="24" borderId="18" xfId="124" applyFont="1" applyFill="1" applyBorder="1" applyAlignment="1">
      <alignment horizontal="center" wrapText="1"/>
    </xf>
    <xf numFmtId="0" fontId="13" fillId="24" borderId="29" xfId="124" applyFont="1" applyFill="1" applyBorder="1" applyAlignment="1">
      <alignment horizontal="center" wrapText="1"/>
    </xf>
    <xf numFmtId="14" fontId="13" fillId="24" borderId="29" xfId="124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11" fillId="0" borderId="0" xfId="0" applyFont="1" applyFill="1" applyBorder="1" applyAlignment="1"/>
    <xf numFmtId="0" fontId="5" fillId="0" borderId="0" xfId="0" applyFont="1" applyFill="1" applyBorder="1"/>
    <xf numFmtId="0" fontId="11" fillId="0" borderId="0" xfId="0" applyFont="1" applyFill="1" applyBorder="1"/>
    <xf numFmtId="0" fontId="11" fillId="0" borderId="23" xfId="0" applyFont="1" applyFill="1" applyBorder="1"/>
    <xf numFmtId="0" fontId="5" fillId="0" borderId="0" xfId="0" applyFont="1" applyFill="1" applyBorder="1" applyAlignment="1">
      <alignment horizontal="left" vertical="justify"/>
    </xf>
    <xf numFmtId="0" fontId="5" fillId="0" borderId="10" xfId="0" applyFont="1" applyFill="1" applyBorder="1" applyAlignment="1">
      <alignment horizontal="left" vertical="justify"/>
    </xf>
    <xf numFmtId="0" fontId="9" fillId="0" borderId="22" xfId="0" applyFont="1" applyFill="1" applyBorder="1" applyAlignment="1">
      <alignment horizontal="center" wrapText="1"/>
    </xf>
    <xf numFmtId="0" fontId="9" fillId="0" borderId="37" xfId="0" applyFont="1" applyFill="1" applyBorder="1" applyAlignment="1">
      <alignment horizontal="center" wrapText="1"/>
    </xf>
    <xf numFmtId="0" fontId="5" fillId="0" borderId="40" xfId="0" applyFont="1" applyFill="1" applyBorder="1"/>
    <xf numFmtId="0" fontId="5" fillId="0" borderId="41" xfId="0" applyFont="1" applyFill="1" applyBorder="1"/>
    <xf numFmtId="0" fontId="11" fillId="0" borderId="41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/>
    </xf>
    <xf numFmtId="0" fontId="9" fillId="0" borderId="38" xfId="0" applyFont="1" applyFill="1" applyBorder="1" applyAlignment="1">
      <alignment horizontal="center"/>
    </xf>
    <xf numFmtId="0" fontId="21" fillId="0" borderId="37" xfId="0" applyFont="1" applyFill="1" applyBorder="1"/>
    <xf numFmtId="0" fontId="21" fillId="0" borderId="38" xfId="0" applyFont="1" applyFill="1" applyBorder="1"/>
    <xf numFmtId="0" fontId="9" fillId="0" borderId="38" xfId="0" applyFont="1" applyFill="1" applyBorder="1" applyAlignment="1">
      <alignment horizontal="center" vertical="justify"/>
    </xf>
    <xf numFmtId="0" fontId="14" fillId="0" borderId="38" xfId="0" applyFont="1" applyFill="1" applyBorder="1" applyAlignment="1">
      <alignment horizontal="center" vertical="justify"/>
    </xf>
    <xf numFmtId="0" fontId="14" fillId="0" borderId="38" xfId="0" quotePrefix="1" applyFont="1" applyFill="1" applyBorder="1" applyAlignment="1">
      <alignment horizontal="center" vertical="justify"/>
    </xf>
    <xf numFmtId="0" fontId="21" fillId="0" borderId="38" xfId="0" applyFont="1" applyFill="1" applyBorder="1" applyAlignment="1">
      <alignment horizontal="center" vertical="justify"/>
    </xf>
    <xf numFmtId="0" fontId="9" fillId="0" borderId="38" xfId="0" quotePrefix="1" applyFont="1" applyFill="1" applyBorder="1" applyAlignment="1">
      <alignment horizontal="center" vertical="justify"/>
    </xf>
    <xf numFmtId="0" fontId="9" fillId="0" borderId="39" xfId="0" applyFont="1" applyFill="1" applyBorder="1" applyAlignment="1">
      <alignment horizontal="center" vertical="justify"/>
    </xf>
    <xf numFmtId="0" fontId="14" fillId="0" borderId="39" xfId="0" applyFont="1" applyFill="1" applyBorder="1" applyAlignment="1">
      <alignment horizontal="center" vertical="justify"/>
    </xf>
    <xf numFmtId="0" fontId="9" fillId="0" borderId="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5" fillId="0" borderId="14" xfId="0" applyFont="1" applyFill="1" applyBorder="1"/>
    <xf numFmtId="0" fontId="9" fillId="0" borderId="10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11" fillId="0" borderId="10" xfId="0" applyFont="1" applyFill="1" applyBorder="1"/>
    <xf numFmtId="0" fontId="11" fillId="0" borderId="22" xfId="0" applyFont="1" applyFill="1" applyBorder="1"/>
    <xf numFmtId="0" fontId="5" fillId="0" borderId="11" xfId="0" applyFont="1" applyFill="1" applyBorder="1"/>
    <xf numFmtId="0" fontId="5" fillId="0" borderId="11" xfId="0" applyFont="1" applyFill="1" applyBorder="1" applyAlignment="1">
      <alignment vertical="center" wrapText="1"/>
    </xf>
    <xf numFmtId="0" fontId="9" fillId="0" borderId="11" xfId="0" applyFont="1" applyFill="1" applyBorder="1"/>
    <xf numFmtId="0" fontId="9" fillId="0" borderId="19" xfId="0" applyFont="1" applyFill="1" applyBorder="1"/>
    <xf numFmtId="166" fontId="15" fillId="24" borderId="17" xfId="126" applyNumberFormat="1" applyFont="1" applyFill="1" applyBorder="1"/>
    <xf numFmtId="166" fontId="15" fillId="24" borderId="58" xfId="126" applyNumberFormat="1" applyFont="1" applyFill="1" applyBorder="1"/>
    <xf numFmtId="166" fontId="15" fillId="24" borderId="44" xfId="126" applyNumberFormat="1" applyFont="1" applyFill="1" applyBorder="1"/>
    <xf numFmtId="166" fontId="15" fillId="24" borderId="33" xfId="126" applyNumberFormat="1" applyFont="1" applyFill="1" applyBorder="1"/>
    <xf numFmtId="166" fontId="15" fillId="24" borderId="29" xfId="126" applyNumberFormat="1" applyFont="1" applyFill="1" applyBorder="1"/>
    <xf numFmtId="166" fontId="17" fillId="24" borderId="17" xfId="126" applyNumberFormat="1" applyFont="1" applyFill="1" applyBorder="1"/>
    <xf numFmtId="166" fontId="17" fillId="24" borderId="33" xfId="126" applyNumberFormat="1" applyFont="1" applyFill="1" applyBorder="1"/>
    <xf numFmtId="166" fontId="17" fillId="24" borderId="29" xfId="126" applyNumberFormat="1" applyFont="1" applyFill="1" applyBorder="1"/>
    <xf numFmtId="166" fontId="5" fillId="24" borderId="34" xfId="126" applyNumberFormat="1" applyFont="1" applyFill="1" applyBorder="1"/>
    <xf numFmtId="166" fontId="15" fillId="24" borderId="23" xfId="126" applyNumberFormat="1" applyFont="1" applyFill="1" applyBorder="1"/>
    <xf numFmtId="166" fontId="22" fillId="24" borderId="17" xfId="126" applyNumberFormat="1" applyFont="1" applyFill="1" applyBorder="1"/>
    <xf numFmtId="166" fontId="17" fillId="24" borderId="23" xfId="126" applyNumberFormat="1" applyFont="1" applyFill="1" applyBorder="1"/>
    <xf numFmtId="166" fontId="15" fillId="24" borderId="57" xfId="126" applyNumberFormat="1" applyFont="1" applyFill="1" applyBorder="1"/>
    <xf numFmtId="166" fontId="14" fillId="24" borderId="34" xfId="126" applyNumberFormat="1" applyFont="1" applyFill="1" applyBorder="1"/>
    <xf numFmtId="166" fontId="17" fillId="24" borderId="18" xfId="126" applyNumberFormat="1" applyFont="1" applyFill="1" applyBorder="1"/>
    <xf numFmtId="166" fontId="17" fillId="24" borderId="57" xfId="126" applyNumberFormat="1" applyFont="1" applyFill="1" applyBorder="1"/>
    <xf numFmtId="166" fontId="15" fillId="24" borderId="46" xfId="126" applyNumberFormat="1" applyFont="1" applyFill="1" applyBorder="1"/>
    <xf numFmtId="166" fontId="15" fillId="24" borderId="59" xfId="126" applyNumberFormat="1" applyFont="1" applyFill="1" applyBorder="1"/>
    <xf numFmtId="166" fontId="15" fillId="24" borderId="30" xfId="126" applyNumberFormat="1" applyFont="1" applyFill="1" applyBorder="1"/>
    <xf numFmtId="0" fontId="17" fillId="24" borderId="16" xfId="126" applyFont="1" applyFill="1" applyBorder="1" applyAlignment="1">
      <alignment horizontal="center" vertical="justify"/>
    </xf>
    <xf numFmtId="0" fontId="15" fillId="24" borderId="27" xfId="126" applyFont="1" applyFill="1" applyBorder="1" applyAlignment="1">
      <alignment horizontal="center" vertical="justify"/>
    </xf>
    <xf numFmtId="0" fontId="17" fillId="24" borderId="56" xfId="126" applyFont="1" applyFill="1" applyBorder="1" applyAlignment="1">
      <alignment horizontal="center" vertical="justify"/>
    </xf>
    <xf numFmtId="0" fontId="15" fillId="24" borderId="17" xfId="126" applyFont="1" applyFill="1" applyBorder="1" applyAlignment="1">
      <alignment horizontal="center" vertical="justify"/>
    </xf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56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56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31" xfId="0" applyFont="1" applyFill="1" applyBorder="1" applyAlignment="1">
      <alignment horizontal="center" vertical="center" wrapText="1"/>
    </xf>
    <xf numFmtId="0" fontId="5" fillId="24" borderId="12" xfId="0" applyFont="1" applyFill="1" applyBorder="1" applyAlignment="1">
      <alignment horizontal="center" vertical="center" wrapText="1"/>
    </xf>
    <xf numFmtId="0" fontId="5" fillId="24" borderId="32" xfId="0" applyFont="1" applyFill="1" applyBorder="1" applyAlignment="1">
      <alignment horizontal="center" vertical="center" wrapText="1"/>
    </xf>
    <xf numFmtId="0" fontId="5" fillId="24" borderId="16" xfId="0" applyFont="1" applyFill="1" applyBorder="1" applyAlignment="1">
      <alignment horizontal="center" vertical="center" wrapText="1"/>
    </xf>
    <xf numFmtId="0" fontId="5" fillId="24" borderId="25" xfId="0" applyFont="1" applyFill="1" applyBorder="1" applyAlignment="1">
      <alignment horizontal="center" vertical="center" wrapText="1"/>
    </xf>
    <xf numFmtId="0" fontId="5" fillId="24" borderId="28" xfId="0" applyFont="1" applyFill="1" applyBorder="1" applyAlignment="1">
      <alignment horizontal="center" vertical="center" wrapText="1"/>
    </xf>
    <xf numFmtId="0" fontId="5" fillId="0" borderId="18" xfId="123" quotePrefix="1" applyFont="1" applyFill="1" applyBorder="1" applyAlignment="1">
      <alignment horizontal="center" vertical="center"/>
    </xf>
    <xf numFmtId="0" fontId="5" fillId="0" borderId="13" xfId="123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4" xfId="0" applyFont="1" applyFill="1" applyBorder="1" applyAlignment="1">
      <alignment horizontal="center" vertical="center" wrapText="1"/>
    </xf>
    <xf numFmtId="0" fontId="5" fillId="24" borderId="36" xfId="0" applyFont="1" applyFill="1" applyBorder="1" applyAlignment="1">
      <alignment horizontal="center" vertical="center" wrapText="1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17" fillId="24" borderId="47" xfId="0" applyFont="1" applyFill="1" applyBorder="1" applyAlignment="1">
      <alignment horizontal="center" vertical="justify"/>
    </xf>
    <xf numFmtId="0" fontId="2" fillId="24" borderId="44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5" xfId="0" applyFont="1" applyFill="1" applyBorder="1"/>
    <xf numFmtId="0" fontId="23" fillId="24" borderId="44" xfId="0" applyFont="1" applyFill="1" applyBorder="1"/>
    <xf numFmtId="0" fontId="5" fillId="24" borderId="13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19" xfId="0" applyFont="1" applyFill="1" applyBorder="1" applyAlignment="1">
      <alignment horizontal="center"/>
    </xf>
    <xf numFmtId="0" fontId="17" fillId="24" borderId="43" xfId="0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 wrapText="1"/>
    </xf>
    <xf numFmtId="0" fontId="17" fillId="24" borderId="42" xfId="0" applyFont="1" applyFill="1" applyBorder="1" applyAlignment="1">
      <alignment horizontal="center" wrapText="1"/>
    </xf>
    <xf numFmtId="0" fontId="17" fillId="24" borderId="40" xfId="0" applyFont="1" applyFill="1" applyBorder="1" applyAlignment="1">
      <alignment horizontal="center"/>
    </xf>
    <xf numFmtId="0" fontId="17" fillId="24" borderId="42" xfId="0" applyFont="1" applyFill="1" applyBorder="1" applyAlignment="1">
      <alignment horizontal="center"/>
    </xf>
    <xf numFmtId="0" fontId="17" fillId="24" borderId="23" xfId="0" applyFont="1" applyFill="1" applyBorder="1" applyAlignment="1">
      <alignment horizontal="center" wrapText="1"/>
    </xf>
    <xf numFmtId="0" fontId="17" fillId="24" borderId="43" xfId="0" applyFont="1" applyFill="1" applyBorder="1" applyAlignment="1">
      <alignment horizontal="center" wrapText="1"/>
    </xf>
    <xf numFmtId="0" fontId="5" fillId="0" borderId="38" xfId="123" quotePrefix="1" applyFont="1" applyFill="1" applyBorder="1" applyAlignment="1">
      <alignment horizontal="center" vertical="center"/>
    </xf>
    <xf numFmtId="0" fontId="5" fillId="0" borderId="39" xfId="123" quotePrefix="1" applyFont="1" applyFill="1" applyBorder="1" applyAlignment="1">
      <alignment horizontal="center" vertical="center"/>
    </xf>
    <xf numFmtId="0" fontId="17" fillId="24" borderId="38" xfId="0" applyFont="1" applyFill="1" applyBorder="1" applyAlignment="1">
      <alignment horizontal="center" wrapText="1"/>
    </xf>
    <xf numFmtId="0" fontId="17" fillId="24" borderId="39" xfId="0" applyFont="1" applyFill="1" applyBorder="1" applyAlignment="1">
      <alignment horizontal="center" wrapText="1"/>
    </xf>
    <xf numFmtId="0" fontId="12" fillId="24" borderId="11" xfId="93" applyFont="1" applyFill="1" applyBorder="1" applyAlignment="1">
      <alignment horizontal="left" vertical="center" wrapText="1" indent="2"/>
    </xf>
    <xf numFmtId="0" fontId="12" fillId="24" borderId="0" xfId="93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0" fontId="9" fillId="0" borderId="48" xfId="0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3" fillId="0" borderId="0" xfId="0" applyFont="1" applyFill="1" applyBorder="1" applyAlignment="1"/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3" xfId="0" applyFont="1" applyFill="1" applyBorder="1" applyAlignment="1">
      <alignment horizontal="center" vertical="center" wrapText="1"/>
    </xf>
    <xf numFmtId="0" fontId="5" fillId="24" borderId="37" xfId="0" applyFont="1" applyFill="1" applyBorder="1" applyAlignment="1">
      <alignment horizontal="center" vertical="center" wrapText="1"/>
    </xf>
    <xf numFmtId="0" fontId="5" fillId="24" borderId="39" xfId="0" applyFont="1" applyFill="1" applyBorder="1" applyAlignment="1">
      <alignment horizontal="center" vertical="center" wrapText="1"/>
    </xf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5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4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6"/>
    <cellStyle name="Normal_Ek-2_islenmis 2" xfId="123"/>
    <cellStyle name="Note" xfId="100" builtinId="10" customBuiltin="1"/>
    <cellStyle name="Output" xfId="101" builtinId="21" customBuiltin="1"/>
    <cellStyle name="Percent" xfId="102" builtinId="5"/>
    <cellStyle name="Percent 2" xfId="103"/>
    <cellStyle name="Percent 2 2" xfId="104"/>
    <cellStyle name="Percent 3" xfId="105"/>
    <cellStyle name="Percent 3 2" xfId="106"/>
    <cellStyle name="Percent 4" xfId="107"/>
    <cellStyle name="s" xfId="108"/>
    <cellStyle name="Satisfaisant" xfId="109"/>
    <cellStyle name="Sortie" xfId="110"/>
    <cellStyle name="Texte explicatif" xfId="111"/>
    <cellStyle name="Title" xfId="112" builtinId="15" customBuiltin="1"/>
    <cellStyle name="Titre" xfId="113"/>
    <cellStyle name="Titre 1" xfId="114"/>
    <cellStyle name="Titre 2" xfId="115"/>
    <cellStyle name="Titre 3" xfId="116"/>
    <cellStyle name="Titre 4" xfId="117"/>
    <cellStyle name="Total" xfId="118" builtinId="25" customBuiltin="1"/>
    <cellStyle name="Vérification" xfId="119"/>
    <cellStyle name="Virgül [0]_2.NESIL AYLIK" xfId="120"/>
    <cellStyle name="Virgül_2.NESIL AYLIK" xfId="121"/>
    <cellStyle name="Warning Text" xfId="122" builtinId="11" customBuiltin="1"/>
  </cellStyles>
  <dxfs count="8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Q81"/>
  <sheetViews>
    <sheetView showGridLines="0" tabSelected="1" view="pageBreakPreview" zoomScale="60" zoomScaleNormal="70" workbookViewId="0"/>
  </sheetViews>
  <sheetFormatPr defaultRowHeight="15" x14ac:dyDescent="0.2"/>
  <cols>
    <col min="1" max="1" width="2" style="34" customWidth="1"/>
    <col min="2" max="2" width="2.7109375" style="34" customWidth="1"/>
    <col min="3" max="3" width="7.7109375" style="34" bestFit="1" customWidth="1"/>
    <col min="4" max="4" width="53.85546875" style="34" customWidth="1"/>
    <col min="5" max="5" width="8.42578125" style="161" customWidth="1"/>
    <col min="6" max="6" width="13.7109375" style="34" customWidth="1"/>
    <col min="7" max="7" width="13.7109375" style="117" customWidth="1"/>
    <col min="8" max="8" width="15.140625" style="34" customWidth="1"/>
    <col min="9" max="10" width="13.7109375" style="34" customWidth="1"/>
    <col min="11" max="11" width="15.140625" style="34" customWidth="1"/>
    <col min="12" max="16384" width="9.140625" style="34"/>
  </cols>
  <sheetData>
    <row r="1" spans="2:17" s="88" customFormat="1" ht="9.9499999999999993" customHeight="1" x14ac:dyDescent="0.25">
      <c r="B1" s="82"/>
      <c r="C1" s="83"/>
      <c r="D1" s="83"/>
      <c r="E1" s="158"/>
      <c r="F1" s="83"/>
      <c r="G1" s="84"/>
      <c r="H1" s="83"/>
      <c r="I1" s="83"/>
      <c r="J1" s="83"/>
      <c r="K1" s="85"/>
      <c r="L1" s="87"/>
      <c r="M1" s="87"/>
    </row>
    <row r="2" spans="2:17" s="88" customFormat="1" ht="16.5" customHeight="1" x14ac:dyDescent="0.25">
      <c r="B2" s="562" t="s">
        <v>565</v>
      </c>
      <c r="C2" s="563"/>
      <c r="D2" s="563"/>
      <c r="E2" s="563"/>
      <c r="F2" s="563"/>
      <c r="G2" s="563"/>
      <c r="H2" s="563"/>
      <c r="I2" s="563"/>
      <c r="J2" s="563"/>
      <c r="K2" s="564"/>
      <c r="L2" s="10"/>
      <c r="M2" s="10"/>
    </row>
    <row r="3" spans="2:17" s="88" customFormat="1" ht="9.9499999999999993" customHeight="1" x14ac:dyDescent="0.25">
      <c r="B3" s="428"/>
      <c r="C3" s="18"/>
      <c r="D3" s="18"/>
      <c r="E3" s="429"/>
      <c r="F3" s="18"/>
      <c r="G3" s="18"/>
      <c r="H3" s="18"/>
      <c r="I3" s="18"/>
      <c r="J3" s="18"/>
      <c r="K3" s="90"/>
      <c r="L3" s="566"/>
      <c r="M3" s="566"/>
    </row>
    <row r="4" spans="2:17" s="88" customFormat="1" ht="9.9499999999999993" customHeight="1" x14ac:dyDescent="0.25">
      <c r="B4" s="91"/>
      <c r="C4" s="8"/>
      <c r="D4" s="8"/>
      <c r="E4" s="17"/>
      <c r="F4" s="573" t="s">
        <v>358</v>
      </c>
      <c r="G4" s="574"/>
      <c r="H4" s="574"/>
      <c r="I4" s="574" t="s">
        <v>358</v>
      </c>
      <c r="J4" s="574"/>
      <c r="K4" s="577"/>
      <c r="L4" s="92"/>
      <c r="M4" s="92"/>
    </row>
    <row r="5" spans="2:17" s="88" customFormat="1" ht="15.75" customHeight="1" x14ac:dyDescent="0.25">
      <c r="B5" s="89"/>
      <c r="C5" s="16"/>
      <c r="D5" s="16"/>
      <c r="E5" s="21"/>
      <c r="F5" s="575"/>
      <c r="G5" s="576"/>
      <c r="H5" s="576"/>
      <c r="I5" s="576"/>
      <c r="J5" s="576"/>
      <c r="K5" s="578"/>
    </row>
    <row r="6" spans="2:17" s="88" customFormat="1" ht="15.75" customHeight="1" x14ac:dyDescent="0.25">
      <c r="B6" s="89"/>
      <c r="C6" s="16"/>
      <c r="D6" s="16"/>
      <c r="E6" s="21"/>
      <c r="F6" s="93"/>
      <c r="G6" s="94" t="s">
        <v>69</v>
      </c>
      <c r="H6" s="427"/>
      <c r="I6" s="424"/>
      <c r="J6" s="424" t="s">
        <v>70</v>
      </c>
      <c r="K6" s="425"/>
    </row>
    <row r="7" spans="2:17" s="88" customFormat="1" ht="15.75" customHeight="1" x14ac:dyDescent="0.25">
      <c r="B7" s="89"/>
      <c r="C7" s="16"/>
      <c r="D7" s="16"/>
      <c r="E7" s="21"/>
      <c r="F7" s="567" t="s">
        <v>374</v>
      </c>
      <c r="G7" s="568"/>
      <c r="H7" s="569"/>
      <c r="I7" s="570" t="s">
        <v>305</v>
      </c>
      <c r="J7" s="571"/>
      <c r="K7" s="572"/>
    </row>
    <row r="8" spans="2:17" s="88" customFormat="1" ht="15.75" customHeight="1" x14ac:dyDescent="0.25">
      <c r="B8" s="89"/>
      <c r="C8" s="16"/>
      <c r="D8" s="95" t="s">
        <v>448</v>
      </c>
      <c r="E8" s="21" t="s">
        <v>2</v>
      </c>
      <c r="F8" s="96"/>
      <c r="G8" s="97" t="s">
        <v>604</v>
      </c>
      <c r="H8" s="430"/>
      <c r="I8" s="96"/>
      <c r="J8" s="97" t="s">
        <v>599</v>
      </c>
      <c r="K8" s="430"/>
    </row>
    <row r="9" spans="2:17" s="88" customFormat="1" ht="15.75" customHeight="1" x14ac:dyDescent="0.25">
      <c r="B9" s="89"/>
      <c r="C9" s="16"/>
      <c r="D9" s="95"/>
      <c r="E9" s="475" t="s">
        <v>360</v>
      </c>
      <c r="F9" s="426" t="s">
        <v>183</v>
      </c>
      <c r="G9" s="426" t="s">
        <v>71</v>
      </c>
      <c r="H9" s="426" t="s">
        <v>72</v>
      </c>
      <c r="I9" s="426" t="s">
        <v>183</v>
      </c>
      <c r="J9" s="426" t="s">
        <v>71</v>
      </c>
      <c r="K9" s="426" t="s">
        <v>72</v>
      </c>
    </row>
    <row r="10" spans="2:17" s="100" customFormat="1" ht="15.75" x14ac:dyDescent="0.25">
      <c r="B10" s="98"/>
      <c r="C10" s="359" t="s">
        <v>36</v>
      </c>
      <c r="D10" s="350" t="s">
        <v>375</v>
      </c>
      <c r="E10" s="474"/>
      <c r="F10" s="302">
        <v>12175242</v>
      </c>
      <c r="G10" s="302">
        <v>49618157</v>
      </c>
      <c r="H10" s="302">
        <v>61793399</v>
      </c>
      <c r="I10" s="302">
        <v>9995257</v>
      </c>
      <c r="J10" s="302">
        <v>42862292</v>
      </c>
      <c r="K10" s="302">
        <v>52857549</v>
      </c>
      <c r="M10" s="99"/>
      <c r="N10" s="285">
        <f t="shared" ref="N10:N15" si="0">+H10-F10-G10</f>
        <v>0</v>
      </c>
      <c r="O10" s="285">
        <f t="shared" ref="O10:O15" si="1">+K10-I10-J10</f>
        <v>0</v>
      </c>
    </row>
    <row r="11" spans="2:17" s="86" customFormat="1" ht="15.75" x14ac:dyDescent="0.25">
      <c r="B11" s="101"/>
      <c r="C11" s="360" t="s">
        <v>4</v>
      </c>
      <c r="D11" s="351" t="s">
        <v>376</v>
      </c>
      <c r="E11" s="475"/>
      <c r="F11" s="303">
        <v>2733571</v>
      </c>
      <c r="G11" s="303">
        <v>35549027</v>
      </c>
      <c r="H11" s="303">
        <v>38282598</v>
      </c>
      <c r="I11" s="303">
        <v>2342744</v>
      </c>
      <c r="J11" s="303">
        <v>28854733</v>
      </c>
      <c r="K11" s="303">
        <v>31197477</v>
      </c>
      <c r="N11" s="285">
        <f t="shared" si="0"/>
        <v>0</v>
      </c>
      <c r="O11" s="285">
        <f t="shared" si="1"/>
        <v>0</v>
      </c>
      <c r="P11" s="100"/>
      <c r="Q11" s="100"/>
    </row>
    <row r="12" spans="2:17" s="88" customFormat="1" ht="15.75" x14ac:dyDescent="0.25">
      <c r="B12" s="89"/>
      <c r="C12" s="361" t="s">
        <v>5</v>
      </c>
      <c r="D12" s="291" t="s">
        <v>377</v>
      </c>
      <c r="E12" s="475" t="s">
        <v>343</v>
      </c>
      <c r="F12" s="304">
        <v>2730325</v>
      </c>
      <c r="G12" s="304">
        <v>28133146</v>
      </c>
      <c r="H12" s="304">
        <v>30863471</v>
      </c>
      <c r="I12" s="304">
        <v>2350049</v>
      </c>
      <c r="J12" s="304">
        <v>21855104</v>
      </c>
      <c r="K12" s="304">
        <v>24205153</v>
      </c>
      <c r="N12" s="285">
        <f t="shared" si="0"/>
        <v>0</v>
      </c>
      <c r="O12" s="285">
        <f t="shared" si="1"/>
        <v>0</v>
      </c>
      <c r="P12" s="100"/>
      <c r="Q12" s="100"/>
    </row>
    <row r="13" spans="2:17" s="88" customFormat="1" ht="15.75" x14ac:dyDescent="0.25">
      <c r="B13" s="89"/>
      <c r="C13" s="361" t="s">
        <v>6</v>
      </c>
      <c r="D13" s="250" t="s">
        <v>378</v>
      </c>
      <c r="E13" s="475" t="s">
        <v>344</v>
      </c>
      <c r="F13" s="304">
        <v>3726</v>
      </c>
      <c r="G13" s="304">
        <v>7425515</v>
      </c>
      <c r="H13" s="304">
        <v>7429241</v>
      </c>
      <c r="I13" s="304">
        <v>421</v>
      </c>
      <c r="J13" s="304">
        <v>6999629</v>
      </c>
      <c r="K13" s="304">
        <v>7000050</v>
      </c>
      <c r="M13" s="99"/>
      <c r="N13" s="285">
        <f t="shared" si="0"/>
        <v>0</v>
      </c>
      <c r="O13" s="285">
        <f t="shared" si="1"/>
        <v>0</v>
      </c>
      <c r="P13" s="100"/>
      <c r="Q13" s="100"/>
    </row>
    <row r="14" spans="2:17" s="88" customFormat="1" ht="15.75" x14ac:dyDescent="0.25">
      <c r="B14" s="89"/>
      <c r="C14" s="361" t="s">
        <v>7</v>
      </c>
      <c r="D14" s="250" t="s">
        <v>379</v>
      </c>
      <c r="E14" s="475"/>
      <c r="F14" s="304">
        <v>0</v>
      </c>
      <c r="G14" s="304">
        <v>0</v>
      </c>
      <c r="H14" s="304">
        <v>0</v>
      </c>
      <c r="I14" s="304">
        <v>0</v>
      </c>
      <c r="J14" s="304">
        <v>0</v>
      </c>
      <c r="K14" s="304">
        <v>0</v>
      </c>
      <c r="N14" s="285">
        <f t="shared" si="0"/>
        <v>0</v>
      </c>
      <c r="O14" s="285">
        <f t="shared" si="1"/>
        <v>0</v>
      </c>
      <c r="P14" s="100"/>
      <c r="Q14" s="100"/>
    </row>
    <row r="15" spans="2:17" s="88" customFormat="1" ht="15.75" x14ac:dyDescent="0.25">
      <c r="B15" s="89"/>
      <c r="C15" s="361" t="s">
        <v>9</v>
      </c>
      <c r="D15" s="250" t="s">
        <v>389</v>
      </c>
      <c r="E15" s="476"/>
      <c r="F15" s="304">
        <v>-480</v>
      </c>
      <c r="G15" s="304">
        <v>-9634</v>
      </c>
      <c r="H15" s="304">
        <v>-10114</v>
      </c>
      <c r="I15" s="304">
        <v>-7726</v>
      </c>
      <c r="J15" s="304">
        <v>0</v>
      </c>
      <c r="K15" s="304">
        <v>-7726</v>
      </c>
      <c r="N15" s="285">
        <f t="shared" si="0"/>
        <v>0</v>
      </c>
      <c r="O15" s="285">
        <f t="shared" si="1"/>
        <v>0</v>
      </c>
      <c r="P15" s="100"/>
      <c r="Q15" s="100"/>
    </row>
    <row r="16" spans="2:17" s="88" customFormat="1" ht="31.5" x14ac:dyDescent="0.25">
      <c r="B16" s="89"/>
      <c r="C16" s="360" t="s">
        <v>21</v>
      </c>
      <c r="D16" s="352" t="s">
        <v>380</v>
      </c>
      <c r="E16" s="475" t="s">
        <v>345</v>
      </c>
      <c r="F16" s="303">
        <v>30193</v>
      </c>
      <c r="G16" s="303">
        <v>3987107</v>
      </c>
      <c r="H16" s="303">
        <v>4017300</v>
      </c>
      <c r="I16" s="303">
        <v>36214</v>
      </c>
      <c r="J16" s="303">
        <v>3720843</v>
      </c>
      <c r="K16" s="303">
        <v>3757057</v>
      </c>
      <c r="N16" s="285">
        <f t="shared" ref="N16:N56" si="2">+H16-F16-G16</f>
        <v>0</v>
      </c>
      <c r="O16" s="285">
        <f t="shared" ref="O16:O56" si="3">+K16-I16-J16</f>
        <v>0</v>
      </c>
      <c r="P16" s="100"/>
      <c r="Q16" s="100"/>
    </row>
    <row r="17" spans="2:17" s="88" customFormat="1" ht="15.75" x14ac:dyDescent="0.25">
      <c r="B17" s="89"/>
      <c r="C17" s="362" t="s">
        <v>22</v>
      </c>
      <c r="D17" s="250" t="s">
        <v>207</v>
      </c>
      <c r="E17" s="475"/>
      <c r="F17" s="304">
        <v>27010</v>
      </c>
      <c r="G17" s="304">
        <v>3980321</v>
      </c>
      <c r="H17" s="304">
        <v>4007331</v>
      </c>
      <c r="I17" s="304">
        <v>22722</v>
      </c>
      <c r="J17" s="304">
        <v>3715868</v>
      </c>
      <c r="K17" s="304">
        <v>3738590</v>
      </c>
      <c r="N17" s="285">
        <f t="shared" si="2"/>
        <v>0</v>
      </c>
      <c r="O17" s="285">
        <f t="shared" si="3"/>
        <v>0</v>
      </c>
      <c r="P17" s="100"/>
      <c r="Q17" s="100"/>
    </row>
    <row r="18" spans="2:17" s="88" customFormat="1" ht="15.75" x14ac:dyDescent="0.25">
      <c r="B18" s="89"/>
      <c r="C18" s="362" t="s">
        <v>23</v>
      </c>
      <c r="D18" s="291" t="s">
        <v>208</v>
      </c>
      <c r="E18" s="475"/>
      <c r="F18" s="304">
        <v>0</v>
      </c>
      <c r="G18" s="304">
        <v>0</v>
      </c>
      <c r="H18" s="304">
        <v>0</v>
      </c>
      <c r="I18" s="304">
        <v>0</v>
      </c>
      <c r="J18" s="304">
        <v>0</v>
      </c>
      <c r="K18" s="304">
        <v>0</v>
      </c>
      <c r="N18" s="285">
        <f t="shared" si="2"/>
        <v>0</v>
      </c>
      <c r="O18" s="285">
        <f t="shared" si="3"/>
        <v>0</v>
      </c>
      <c r="P18" s="100"/>
      <c r="Q18" s="100"/>
    </row>
    <row r="19" spans="2:17" s="88" customFormat="1" ht="15.75" x14ac:dyDescent="0.25">
      <c r="B19" s="89"/>
      <c r="C19" s="362" t="s">
        <v>24</v>
      </c>
      <c r="D19" s="291" t="s">
        <v>381</v>
      </c>
      <c r="E19" s="475"/>
      <c r="F19" s="304">
        <v>3183</v>
      </c>
      <c r="G19" s="304">
        <v>6786</v>
      </c>
      <c r="H19" s="304">
        <v>9969</v>
      </c>
      <c r="I19" s="304">
        <v>13492</v>
      </c>
      <c r="J19" s="304">
        <v>4975</v>
      </c>
      <c r="K19" s="304">
        <v>18467</v>
      </c>
      <c r="N19" s="285">
        <f t="shared" si="2"/>
        <v>0</v>
      </c>
      <c r="O19" s="285">
        <f t="shared" si="3"/>
        <v>0</v>
      </c>
      <c r="P19" s="100"/>
      <c r="Q19" s="100"/>
    </row>
    <row r="20" spans="2:17" s="88" customFormat="1" ht="31.5" x14ac:dyDescent="0.25">
      <c r="B20" s="89"/>
      <c r="C20" s="363" t="s">
        <v>65</v>
      </c>
      <c r="D20" s="352" t="s">
        <v>382</v>
      </c>
      <c r="E20" s="475" t="s">
        <v>346</v>
      </c>
      <c r="F20" s="303">
        <v>9089209</v>
      </c>
      <c r="G20" s="303">
        <v>9892986</v>
      </c>
      <c r="H20" s="303">
        <v>18982195</v>
      </c>
      <c r="I20" s="303">
        <v>7096045</v>
      </c>
      <c r="J20" s="303">
        <v>10080921</v>
      </c>
      <c r="K20" s="303">
        <v>17176966</v>
      </c>
      <c r="N20" s="285">
        <f t="shared" si="2"/>
        <v>0</v>
      </c>
      <c r="O20" s="285">
        <f t="shared" si="3"/>
        <v>0</v>
      </c>
      <c r="P20" s="100"/>
      <c r="Q20" s="100"/>
    </row>
    <row r="21" spans="2:17" s="88" customFormat="1" ht="15.75" x14ac:dyDescent="0.25">
      <c r="B21" s="89"/>
      <c r="C21" s="361" t="s">
        <v>367</v>
      </c>
      <c r="D21" s="250" t="s">
        <v>207</v>
      </c>
      <c r="E21" s="475"/>
      <c r="F21" s="304">
        <v>7190174</v>
      </c>
      <c r="G21" s="304">
        <v>9886896</v>
      </c>
      <c r="H21" s="304">
        <v>17077070</v>
      </c>
      <c r="I21" s="304">
        <v>3913823</v>
      </c>
      <c r="J21" s="304">
        <v>10075818</v>
      </c>
      <c r="K21" s="304">
        <v>13989641</v>
      </c>
      <c r="N21" s="285">
        <f t="shared" si="2"/>
        <v>0</v>
      </c>
      <c r="O21" s="285">
        <f t="shared" si="3"/>
        <v>0</v>
      </c>
      <c r="P21" s="100"/>
      <c r="Q21" s="100"/>
    </row>
    <row r="22" spans="2:17" s="88" customFormat="1" ht="15.75" x14ac:dyDescent="0.25">
      <c r="B22" s="89"/>
      <c r="C22" s="361" t="s">
        <v>368</v>
      </c>
      <c r="D22" s="291" t="s">
        <v>208</v>
      </c>
      <c r="E22" s="475"/>
      <c r="F22" s="304">
        <v>7665</v>
      </c>
      <c r="G22" s="304">
        <v>6090</v>
      </c>
      <c r="H22" s="304">
        <v>13755</v>
      </c>
      <c r="I22" s="304">
        <v>7665</v>
      </c>
      <c r="J22" s="304">
        <v>5103</v>
      </c>
      <c r="K22" s="304">
        <v>12768</v>
      </c>
      <c r="N22" s="285">
        <f t="shared" si="2"/>
        <v>0</v>
      </c>
      <c r="O22" s="285">
        <f t="shared" si="3"/>
        <v>0</v>
      </c>
      <c r="P22" s="100"/>
      <c r="Q22" s="100"/>
    </row>
    <row r="23" spans="2:17" s="100" customFormat="1" ht="15.75" x14ac:dyDescent="0.25">
      <c r="B23" s="103"/>
      <c r="C23" s="361" t="s">
        <v>383</v>
      </c>
      <c r="D23" s="291" t="s">
        <v>381</v>
      </c>
      <c r="E23" s="475"/>
      <c r="F23" s="304">
        <v>1891370</v>
      </c>
      <c r="G23" s="304">
        <v>0</v>
      </c>
      <c r="H23" s="304">
        <v>1891370</v>
      </c>
      <c r="I23" s="304">
        <v>3174557</v>
      </c>
      <c r="J23" s="304">
        <v>0</v>
      </c>
      <c r="K23" s="304">
        <v>3174557</v>
      </c>
      <c r="N23" s="285">
        <f t="shared" si="2"/>
        <v>0</v>
      </c>
      <c r="O23" s="285">
        <f t="shared" si="3"/>
        <v>0</v>
      </c>
    </row>
    <row r="24" spans="2:17" s="100" customFormat="1" ht="15.75" x14ac:dyDescent="0.25">
      <c r="B24" s="103"/>
      <c r="C24" s="363" t="s">
        <v>66</v>
      </c>
      <c r="D24" s="352" t="s">
        <v>386</v>
      </c>
      <c r="E24" s="475" t="s">
        <v>347</v>
      </c>
      <c r="F24" s="303">
        <v>322269</v>
      </c>
      <c r="G24" s="303">
        <v>189037</v>
      </c>
      <c r="H24" s="303">
        <v>511306</v>
      </c>
      <c r="I24" s="303">
        <v>520254</v>
      </c>
      <c r="J24" s="303">
        <v>205795</v>
      </c>
      <c r="K24" s="303">
        <v>726049</v>
      </c>
      <c r="N24" s="285">
        <f t="shared" si="2"/>
        <v>0</v>
      </c>
      <c r="O24" s="285">
        <f t="shared" si="3"/>
        <v>0</v>
      </c>
    </row>
    <row r="25" spans="2:17" s="88" customFormat="1" ht="31.5" x14ac:dyDescent="0.25">
      <c r="B25" s="89"/>
      <c r="C25" s="361" t="s">
        <v>384</v>
      </c>
      <c r="D25" s="291" t="s">
        <v>387</v>
      </c>
      <c r="E25" s="477"/>
      <c r="F25" s="304">
        <v>322269</v>
      </c>
      <c r="G25" s="304">
        <v>189037</v>
      </c>
      <c r="H25" s="304">
        <v>511306</v>
      </c>
      <c r="I25" s="304">
        <v>520254</v>
      </c>
      <c r="J25" s="304">
        <v>205795</v>
      </c>
      <c r="K25" s="304">
        <v>726049</v>
      </c>
      <c r="N25" s="285">
        <f t="shared" si="2"/>
        <v>0</v>
      </c>
      <c r="O25" s="285">
        <f t="shared" si="3"/>
        <v>0</v>
      </c>
      <c r="P25" s="100"/>
      <c r="Q25" s="100"/>
    </row>
    <row r="26" spans="2:17" s="88" customFormat="1" ht="31.5" x14ac:dyDescent="0.25">
      <c r="B26" s="89"/>
      <c r="C26" s="361" t="s">
        <v>385</v>
      </c>
      <c r="D26" s="291" t="s">
        <v>388</v>
      </c>
      <c r="E26" s="475"/>
      <c r="F26" s="304">
        <v>0</v>
      </c>
      <c r="G26" s="304">
        <v>0</v>
      </c>
      <c r="H26" s="304">
        <v>0</v>
      </c>
      <c r="I26" s="304">
        <v>0</v>
      </c>
      <c r="J26" s="304">
        <v>0</v>
      </c>
      <c r="K26" s="304">
        <v>0</v>
      </c>
      <c r="N26" s="285">
        <f t="shared" si="2"/>
        <v>0</v>
      </c>
      <c r="O26" s="285">
        <f t="shared" si="3"/>
        <v>0</v>
      </c>
      <c r="P26" s="100"/>
      <c r="Q26" s="100"/>
    </row>
    <row r="27" spans="2:17" s="88" customFormat="1" ht="31.5" x14ac:dyDescent="0.25">
      <c r="B27" s="89"/>
      <c r="C27" s="365" t="s">
        <v>38</v>
      </c>
      <c r="D27" s="354" t="s">
        <v>572</v>
      </c>
      <c r="E27" s="475" t="s">
        <v>348</v>
      </c>
      <c r="F27" s="303">
        <v>47936447</v>
      </c>
      <c r="G27" s="303">
        <v>28647140</v>
      </c>
      <c r="H27" s="303">
        <v>76583587</v>
      </c>
      <c r="I27" s="303">
        <v>33158507</v>
      </c>
      <c r="J27" s="303">
        <v>26620110</v>
      </c>
      <c r="K27" s="303">
        <v>59778617</v>
      </c>
      <c r="N27" s="285">
        <f t="shared" si="2"/>
        <v>0</v>
      </c>
      <c r="O27" s="285">
        <f t="shared" si="3"/>
        <v>0</v>
      </c>
      <c r="P27" s="100"/>
      <c r="Q27" s="100"/>
    </row>
    <row r="28" spans="2:17" s="88" customFormat="1" ht="15.75" x14ac:dyDescent="0.25">
      <c r="B28" s="89"/>
      <c r="C28" s="360" t="s">
        <v>39</v>
      </c>
      <c r="D28" s="351" t="s">
        <v>390</v>
      </c>
      <c r="E28" s="475"/>
      <c r="F28" s="303">
        <v>46452785</v>
      </c>
      <c r="G28" s="303">
        <v>28457001</v>
      </c>
      <c r="H28" s="303">
        <v>74909786</v>
      </c>
      <c r="I28" s="303">
        <v>34349746</v>
      </c>
      <c r="J28" s="303">
        <v>25838071</v>
      </c>
      <c r="K28" s="303">
        <v>60187817</v>
      </c>
      <c r="N28" s="285">
        <f t="shared" si="2"/>
        <v>0</v>
      </c>
      <c r="O28" s="285">
        <f t="shared" si="3"/>
        <v>0</v>
      </c>
      <c r="P28" s="100"/>
      <c r="Q28" s="100"/>
    </row>
    <row r="29" spans="2:17" s="100" customFormat="1" ht="15.75" x14ac:dyDescent="0.25">
      <c r="B29" s="89"/>
      <c r="C29" s="363" t="s">
        <v>40</v>
      </c>
      <c r="D29" s="355" t="s">
        <v>392</v>
      </c>
      <c r="E29" s="478"/>
      <c r="F29" s="303">
        <v>588557</v>
      </c>
      <c r="G29" s="303">
        <v>1030458</v>
      </c>
      <c r="H29" s="303">
        <v>1619015</v>
      </c>
      <c r="I29" s="303">
        <v>722010</v>
      </c>
      <c r="J29" s="303">
        <v>782039</v>
      </c>
      <c r="K29" s="303">
        <v>1504049</v>
      </c>
      <c r="N29" s="285">
        <f t="shared" si="2"/>
        <v>0</v>
      </c>
      <c r="O29" s="285">
        <f t="shared" si="3"/>
        <v>0</v>
      </c>
    </row>
    <row r="30" spans="2:17" s="100" customFormat="1" ht="31.5" x14ac:dyDescent="0.25">
      <c r="B30" s="103"/>
      <c r="C30" s="363" t="s">
        <v>41</v>
      </c>
      <c r="D30" s="352" t="s">
        <v>573</v>
      </c>
      <c r="E30" s="475"/>
      <c r="F30" s="303">
        <v>3122333</v>
      </c>
      <c r="G30" s="303">
        <v>0</v>
      </c>
      <c r="H30" s="303">
        <v>3122333</v>
      </c>
      <c r="I30" s="303">
        <v>918533</v>
      </c>
      <c r="J30" s="303">
        <v>0</v>
      </c>
      <c r="K30" s="303">
        <v>918533</v>
      </c>
      <c r="N30" s="285">
        <f>+H30-F30-G30</f>
        <v>0</v>
      </c>
      <c r="O30" s="285">
        <f>+K30-I30-J30</f>
        <v>0</v>
      </c>
    </row>
    <row r="31" spans="2:17" s="88" customFormat="1" ht="15.75" x14ac:dyDescent="0.25">
      <c r="B31" s="89"/>
      <c r="C31" s="361" t="s">
        <v>288</v>
      </c>
      <c r="D31" s="353" t="s">
        <v>207</v>
      </c>
      <c r="E31" s="475"/>
      <c r="F31" s="304">
        <v>3122333</v>
      </c>
      <c r="G31" s="304">
        <v>0</v>
      </c>
      <c r="H31" s="304">
        <v>3122333</v>
      </c>
      <c r="I31" s="304">
        <v>918533</v>
      </c>
      <c r="J31" s="304">
        <v>0</v>
      </c>
      <c r="K31" s="304">
        <v>918533</v>
      </c>
      <c r="N31" s="285">
        <f>+H31-F31-G31</f>
        <v>0</v>
      </c>
      <c r="O31" s="285">
        <f>+K31-I31-J31</f>
        <v>0</v>
      </c>
      <c r="P31" s="100"/>
      <c r="Q31" s="100"/>
    </row>
    <row r="32" spans="2:17" s="100" customFormat="1" ht="15.75" x14ac:dyDescent="0.25">
      <c r="B32" s="103"/>
      <c r="C32" s="361" t="s">
        <v>289</v>
      </c>
      <c r="D32" s="353" t="s">
        <v>381</v>
      </c>
      <c r="E32" s="477"/>
      <c r="F32" s="304">
        <v>0</v>
      </c>
      <c r="G32" s="304">
        <v>0</v>
      </c>
      <c r="H32" s="304">
        <v>0</v>
      </c>
      <c r="I32" s="304">
        <v>0</v>
      </c>
      <c r="J32" s="304">
        <v>0</v>
      </c>
      <c r="K32" s="304">
        <v>0</v>
      </c>
      <c r="N32" s="285">
        <f>+H32-F32-G32</f>
        <v>0</v>
      </c>
      <c r="O32" s="285">
        <f>+K32-I32-J32</f>
        <v>0</v>
      </c>
    </row>
    <row r="33" spans="2:17" s="100" customFormat="1" ht="15.75" x14ac:dyDescent="0.25">
      <c r="B33" s="103"/>
      <c r="C33" s="364" t="s">
        <v>393</v>
      </c>
      <c r="D33" s="351" t="s">
        <v>389</v>
      </c>
      <c r="E33" s="475"/>
      <c r="F33" s="303">
        <v>-2227228</v>
      </c>
      <c r="G33" s="303">
        <v>-840319</v>
      </c>
      <c r="H33" s="303">
        <v>-3067547</v>
      </c>
      <c r="I33" s="303">
        <v>-2831782</v>
      </c>
      <c r="J33" s="303">
        <v>0</v>
      </c>
      <c r="K33" s="303">
        <v>-2831782</v>
      </c>
      <c r="N33" s="285">
        <f t="shared" si="2"/>
        <v>0</v>
      </c>
      <c r="O33" s="285">
        <f t="shared" si="3"/>
        <v>0</v>
      </c>
    </row>
    <row r="34" spans="2:17" s="100" customFormat="1" ht="47.25" x14ac:dyDescent="0.25">
      <c r="B34" s="103"/>
      <c r="C34" s="251" t="s">
        <v>50</v>
      </c>
      <c r="D34" s="252" t="s">
        <v>329</v>
      </c>
      <c r="E34" s="475" t="s">
        <v>349</v>
      </c>
      <c r="F34" s="303">
        <v>113390</v>
      </c>
      <c r="G34" s="303">
        <v>0</v>
      </c>
      <c r="H34" s="303">
        <v>113390</v>
      </c>
      <c r="I34" s="303">
        <v>84882</v>
      </c>
      <c r="J34" s="303">
        <v>0</v>
      </c>
      <c r="K34" s="303">
        <v>84882</v>
      </c>
      <c r="N34" s="285">
        <f t="shared" si="2"/>
        <v>0</v>
      </c>
      <c r="O34" s="285">
        <f t="shared" si="3"/>
        <v>0</v>
      </c>
    </row>
    <row r="35" spans="2:17" s="88" customFormat="1" ht="15.75" x14ac:dyDescent="0.25">
      <c r="B35" s="89"/>
      <c r="C35" s="362" t="s">
        <v>52</v>
      </c>
      <c r="D35" s="250" t="s">
        <v>394</v>
      </c>
      <c r="E35" s="477"/>
      <c r="F35" s="304">
        <v>113390</v>
      </c>
      <c r="G35" s="304">
        <v>0</v>
      </c>
      <c r="H35" s="304">
        <v>113390</v>
      </c>
      <c r="I35" s="304">
        <v>84882</v>
      </c>
      <c r="J35" s="304">
        <v>0</v>
      </c>
      <c r="K35" s="304">
        <v>84882</v>
      </c>
      <c r="N35" s="285">
        <f t="shared" si="2"/>
        <v>0</v>
      </c>
      <c r="O35" s="285">
        <f t="shared" si="3"/>
        <v>0</v>
      </c>
      <c r="P35" s="100"/>
      <c r="Q35" s="100"/>
    </row>
    <row r="36" spans="2:17" s="88" customFormat="1" ht="15.75" x14ac:dyDescent="0.25">
      <c r="B36" s="89"/>
      <c r="C36" s="367" t="s">
        <v>54</v>
      </c>
      <c r="D36" s="250" t="s">
        <v>306</v>
      </c>
      <c r="E36" s="477"/>
      <c r="F36" s="304">
        <v>0</v>
      </c>
      <c r="G36" s="304">
        <v>0</v>
      </c>
      <c r="H36" s="304">
        <v>0</v>
      </c>
      <c r="I36" s="304">
        <v>0</v>
      </c>
      <c r="J36" s="304">
        <v>0</v>
      </c>
      <c r="K36" s="304">
        <v>0</v>
      </c>
      <c r="N36" s="285">
        <f t="shared" si="2"/>
        <v>0</v>
      </c>
      <c r="O36" s="285">
        <f t="shared" si="3"/>
        <v>0</v>
      </c>
      <c r="P36" s="100"/>
      <c r="Q36" s="100"/>
    </row>
    <row r="37" spans="2:17" s="88" customFormat="1" ht="15.75" x14ac:dyDescent="0.25">
      <c r="B37" s="89"/>
      <c r="C37" s="363" t="s">
        <v>60</v>
      </c>
      <c r="D37" s="352" t="s">
        <v>395</v>
      </c>
      <c r="E37" s="476"/>
      <c r="F37" s="303">
        <v>100</v>
      </c>
      <c r="G37" s="303">
        <v>0</v>
      </c>
      <c r="H37" s="303">
        <v>100</v>
      </c>
      <c r="I37" s="303">
        <v>100</v>
      </c>
      <c r="J37" s="303">
        <v>0</v>
      </c>
      <c r="K37" s="303">
        <v>100</v>
      </c>
      <c r="N37" s="285">
        <f t="shared" si="2"/>
        <v>0</v>
      </c>
      <c r="O37" s="285">
        <f t="shared" si="3"/>
        <v>0</v>
      </c>
      <c r="P37" s="100"/>
      <c r="Q37" s="100"/>
    </row>
    <row r="38" spans="2:17" s="88" customFormat="1" ht="15.75" x14ac:dyDescent="0.25">
      <c r="B38" s="89"/>
      <c r="C38" s="368" t="s">
        <v>168</v>
      </c>
      <c r="D38" s="355" t="s">
        <v>396</v>
      </c>
      <c r="E38" s="475" t="s">
        <v>350</v>
      </c>
      <c r="F38" s="303">
        <v>0</v>
      </c>
      <c r="G38" s="303">
        <v>0</v>
      </c>
      <c r="H38" s="303">
        <v>0</v>
      </c>
      <c r="I38" s="303">
        <v>0</v>
      </c>
      <c r="J38" s="303">
        <v>0</v>
      </c>
      <c r="K38" s="303">
        <v>0</v>
      </c>
      <c r="N38" s="285">
        <f t="shared" si="2"/>
        <v>0</v>
      </c>
      <c r="O38" s="285">
        <f t="shared" si="3"/>
        <v>0</v>
      </c>
      <c r="P38" s="100"/>
      <c r="Q38" s="100"/>
    </row>
    <row r="39" spans="2:17" s="88" customFormat="1" ht="15.75" x14ac:dyDescent="0.25">
      <c r="B39" s="89"/>
      <c r="C39" s="367" t="s">
        <v>169</v>
      </c>
      <c r="D39" s="250" t="s">
        <v>397</v>
      </c>
      <c r="E39" s="475"/>
      <c r="F39" s="304">
        <v>0</v>
      </c>
      <c r="G39" s="304">
        <v>0</v>
      </c>
      <c r="H39" s="304">
        <v>0</v>
      </c>
      <c r="I39" s="304">
        <v>0</v>
      </c>
      <c r="J39" s="304">
        <v>0</v>
      </c>
      <c r="K39" s="304">
        <v>0</v>
      </c>
      <c r="N39" s="285">
        <f t="shared" si="2"/>
        <v>0</v>
      </c>
      <c r="O39" s="285">
        <f t="shared" si="3"/>
        <v>0</v>
      </c>
      <c r="P39" s="100"/>
      <c r="Q39" s="100"/>
    </row>
    <row r="40" spans="2:17" s="88" customFormat="1" ht="15.75" x14ac:dyDescent="0.25">
      <c r="B40" s="89"/>
      <c r="C40" s="367" t="s">
        <v>170</v>
      </c>
      <c r="D40" s="250" t="s">
        <v>212</v>
      </c>
      <c r="E40" s="475"/>
      <c r="F40" s="304">
        <v>0</v>
      </c>
      <c r="G40" s="304">
        <v>0</v>
      </c>
      <c r="H40" s="304">
        <v>0</v>
      </c>
      <c r="I40" s="304">
        <v>0</v>
      </c>
      <c r="J40" s="304">
        <v>0</v>
      </c>
      <c r="K40" s="304">
        <v>0</v>
      </c>
      <c r="N40" s="285">
        <f t="shared" si="2"/>
        <v>0</v>
      </c>
      <c r="O40" s="285">
        <f t="shared" si="3"/>
        <v>0</v>
      </c>
      <c r="P40" s="100"/>
      <c r="Q40" s="100"/>
    </row>
    <row r="41" spans="2:17" s="88" customFormat="1" ht="15.75" x14ac:dyDescent="0.25">
      <c r="B41" s="89"/>
      <c r="C41" s="369" t="s">
        <v>68</v>
      </c>
      <c r="D41" s="355" t="s">
        <v>398</v>
      </c>
      <c r="E41" s="475" t="s">
        <v>351</v>
      </c>
      <c r="F41" s="303">
        <v>100</v>
      </c>
      <c r="G41" s="303">
        <v>0</v>
      </c>
      <c r="H41" s="303">
        <v>100</v>
      </c>
      <c r="I41" s="303">
        <v>100</v>
      </c>
      <c r="J41" s="303">
        <v>0</v>
      </c>
      <c r="K41" s="303">
        <v>100</v>
      </c>
      <c r="N41" s="285">
        <f t="shared" si="2"/>
        <v>0</v>
      </c>
      <c r="O41" s="285">
        <f t="shared" si="3"/>
        <v>0</v>
      </c>
      <c r="P41" s="100"/>
      <c r="Q41" s="100"/>
    </row>
    <row r="42" spans="2:17" s="88" customFormat="1" ht="15.75" x14ac:dyDescent="0.25">
      <c r="B42" s="89"/>
      <c r="C42" s="370" t="s">
        <v>172</v>
      </c>
      <c r="D42" s="250" t="s">
        <v>213</v>
      </c>
      <c r="E42" s="475"/>
      <c r="F42" s="304">
        <v>100</v>
      </c>
      <c r="G42" s="304">
        <v>0</v>
      </c>
      <c r="H42" s="304">
        <v>100</v>
      </c>
      <c r="I42" s="304">
        <v>100</v>
      </c>
      <c r="J42" s="304">
        <v>0</v>
      </c>
      <c r="K42" s="304">
        <v>100</v>
      </c>
      <c r="N42" s="285">
        <f t="shared" si="2"/>
        <v>0</v>
      </c>
      <c r="O42" s="285">
        <f t="shared" si="3"/>
        <v>0</v>
      </c>
      <c r="P42" s="100"/>
      <c r="Q42" s="100"/>
    </row>
    <row r="43" spans="2:17" s="88" customFormat="1" ht="15.75" x14ac:dyDescent="0.25">
      <c r="B43" s="89"/>
      <c r="C43" s="370" t="s">
        <v>173</v>
      </c>
      <c r="D43" s="250" t="s">
        <v>214</v>
      </c>
      <c r="E43" s="475"/>
      <c r="F43" s="304">
        <v>0</v>
      </c>
      <c r="G43" s="304">
        <v>0</v>
      </c>
      <c r="H43" s="304">
        <v>0</v>
      </c>
      <c r="I43" s="304">
        <v>0</v>
      </c>
      <c r="J43" s="304">
        <v>0</v>
      </c>
      <c r="K43" s="304">
        <v>0</v>
      </c>
      <c r="N43" s="285">
        <f t="shared" si="2"/>
        <v>0</v>
      </c>
      <c r="O43" s="285">
        <f t="shared" si="3"/>
        <v>0</v>
      </c>
      <c r="P43" s="100"/>
      <c r="Q43" s="100"/>
    </row>
    <row r="44" spans="2:17" s="100" customFormat="1" ht="31.5" x14ac:dyDescent="0.25">
      <c r="B44" s="103"/>
      <c r="C44" s="369" t="s">
        <v>301</v>
      </c>
      <c r="D44" s="356" t="s">
        <v>399</v>
      </c>
      <c r="E44" s="475" t="s">
        <v>352</v>
      </c>
      <c r="F44" s="303">
        <v>0</v>
      </c>
      <c r="G44" s="303">
        <v>0</v>
      </c>
      <c r="H44" s="303">
        <v>0</v>
      </c>
      <c r="I44" s="303">
        <v>0</v>
      </c>
      <c r="J44" s="303">
        <v>0</v>
      </c>
      <c r="K44" s="303">
        <v>0</v>
      </c>
      <c r="N44" s="285">
        <f t="shared" si="2"/>
        <v>0</v>
      </c>
      <c r="O44" s="285">
        <f t="shared" si="3"/>
        <v>0</v>
      </c>
    </row>
    <row r="45" spans="2:17" s="100" customFormat="1" ht="15.75" x14ac:dyDescent="0.25">
      <c r="B45" s="103"/>
      <c r="C45" s="367" t="s">
        <v>400</v>
      </c>
      <c r="D45" s="357" t="s">
        <v>397</v>
      </c>
      <c r="E45" s="477"/>
      <c r="F45" s="304">
        <v>0</v>
      </c>
      <c r="G45" s="304">
        <v>0</v>
      </c>
      <c r="H45" s="304">
        <v>0</v>
      </c>
      <c r="I45" s="304">
        <v>0</v>
      </c>
      <c r="J45" s="304">
        <v>0</v>
      </c>
      <c r="K45" s="304">
        <v>0</v>
      </c>
      <c r="N45" s="285">
        <f t="shared" si="2"/>
        <v>0</v>
      </c>
      <c r="O45" s="285">
        <f t="shared" si="3"/>
        <v>0</v>
      </c>
    </row>
    <row r="46" spans="2:17" s="100" customFormat="1" ht="15.75" x14ac:dyDescent="0.25">
      <c r="B46" s="103"/>
      <c r="C46" s="367" t="s">
        <v>401</v>
      </c>
      <c r="D46" s="357" t="s">
        <v>212</v>
      </c>
      <c r="E46" s="477"/>
      <c r="F46" s="304">
        <v>0</v>
      </c>
      <c r="G46" s="304">
        <v>0</v>
      </c>
      <c r="H46" s="304">
        <v>0</v>
      </c>
      <c r="I46" s="304">
        <v>0</v>
      </c>
      <c r="J46" s="304">
        <v>0</v>
      </c>
      <c r="K46" s="304">
        <v>0</v>
      </c>
      <c r="N46" s="285">
        <f t="shared" si="2"/>
        <v>0</v>
      </c>
      <c r="O46" s="285">
        <f t="shared" si="3"/>
        <v>0</v>
      </c>
    </row>
    <row r="47" spans="2:17" s="100" customFormat="1" ht="15.75" x14ac:dyDescent="0.25">
      <c r="B47" s="103"/>
      <c r="C47" s="371" t="s">
        <v>61</v>
      </c>
      <c r="D47" s="356" t="s">
        <v>86</v>
      </c>
      <c r="E47" s="475"/>
      <c r="F47" s="303">
        <v>1450664</v>
      </c>
      <c r="G47" s="303">
        <v>0</v>
      </c>
      <c r="H47" s="303">
        <v>1450664</v>
      </c>
      <c r="I47" s="303">
        <v>1380217</v>
      </c>
      <c r="J47" s="303">
        <v>0</v>
      </c>
      <c r="K47" s="303">
        <v>1380217</v>
      </c>
      <c r="N47" s="285">
        <f t="shared" si="2"/>
        <v>0</v>
      </c>
      <c r="O47" s="285">
        <f t="shared" si="3"/>
        <v>0</v>
      </c>
    </row>
    <row r="48" spans="2:17" s="100" customFormat="1" ht="15.75" x14ac:dyDescent="0.25">
      <c r="B48" s="103"/>
      <c r="C48" s="363" t="s">
        <v>62</v>
      </c>
      <c r="D48" s="356" t="s">
        <v>88</v>
      </c>
      <c r="E48" s="475"/>
      <c r="F48" s="303">
        <v>160795</v>
      </c>
      <c r="G48" s="303">
        <v>0</v>
      </c>
      <c r="H48" s="303">
        <v>160795</v>
      </c>
      <c r="I48" s="303">
        <v>172447</v>
      </c>
      <c r="J48" s="303">
        <v>0</v>
      </c>
      <c r="K48" s="303">
        <v>172447</v>
      </c>
      <c r="N48" s="285">
        <f t="shared" si="2"/>
        <v>0</v>
      </c>
      <c r="O48" s="285">
        <f t="shared" si="3"/>
        <v>0</v>
      </c>
    </row>
    <row r="49" spans="2:17" s="100" customFormat="1" ht="15.75" x14ac:dyDescent="0.25">
      <c r="B49" s="103"/>
      <c r="C49" s="366" t="s">
        <v>74</v>
      </c>
      <c r="D49" s="358" t="s">
        <v>89</v>
      </c>
      <c r="E49" s="475"/>
      <c r="F49" s="304">
        <v>0</v>
      </c>
      <c r="G49" s="304">
        <v>0</v>
      </c>
      <c r="H49" s="304">
        <v>0</v>
      </c>
      <c r="I49" s="304">
        <v>0</v>
      </c>
      <c r="J49" s="304">
        <v>0</v>
      </c>
      <c r="K49" s="304">
        <v>0</v>
      </c>
      <c r="N49" s="285">
        <f t="shared" si="2"/>
        <v>0</v>
      </c>
      <c r="O49" s="285">
        <f t="shared" si="3"/>
        <v>0</v>
      </c>
    </row>
    <row r="50" spans="2:17" s="100" customFormat="1" ht="15.75" x14ac:dyDescent="0.25">
      <c r="B50" s="103"/>
      <c r="C50" s="366" t="s">
        <v>75</v>
      </c>
      <c r="D50" s="358" t="s">
        <v>73</v>
      </c>
      <c r="E50" s="475"/>
      <c r="F50" s="304">
        <v>160795</v>
      </c>
      <c r="G50" s="304">
        <v>0</v>
      </c>
      <c r="H50" s="304">
        <v>160795</v>
      </c>
      <c r="I50" s="304">
        <v>172447</v>
      </c>
      <c r="J50" s="304">
        <v>0</v>
      </c>
      <c r="K50" s="304">
        <v>172447</v>
      </c>
      <c r="N50" s="285">
        <f t="shared" si="2"/>
        <v>0</v>
      </c>
      <c r="O50" s="285">
        <f t="shared" si="3"/>
        <v>0</v>
      </c>
    </row>
    <row r="51" spans="2:17" s="106" customFormat="1" ht="15.75" x14ac:dyDescent="0.25">
      <c r="B51" s="105"/>
      <c r="C51" s="369" t="s">
        <v>63</v>
      </c>
      <c r="D51" s="252" t="s">
        <v>328</v>
      </c>
      <c r="E51" s="475" t="s">
        <v>353</v>
      </c>
      <c r="F51" s="307">
        <v>0</v>
      </c>
      <c r="G51" s="307">
        <v>0</v>
      </c>
      <c r="H51" s="307">
        <v>0</v>
      </c>
      <c r="I51" s="307">
        <v>0</v>
      </c>
      <c r="J51" s="307">
        <v>0</v>
      </c>
      <c r="K51" s="307">
        <v>0</v>
      </c>
      <c r="N51" s="285">
        <f t="shared" si="2"/>
        <v>0</v>
      </c>
      <c r="O51" s="285">
        <f t="shared" si="3"/>
        <v>0</v>
      </c>
      <c r="P51" s="100"/>
      <c r="Q51" s="100"/>
    </row>
    <row r="52" spans="2:17" s="100" customFormat="1" ht="15.75" x14ac:dyDescent="0.25">
      <c r="B52" s="103"/>
      <c r="C52" s="371" t="s">
        <v>76</v>
      </c>
      <c r="D52" s="356" t="s">
        <v>402</v>
      </c>
      <c r="E52" s="475"/>
      <c r="F52" s="303">
        <v>0</v>
      </c>
      <c r="G52" s="303">
        <v>0</v>
      </c>
      <c r="H52" s="303">
        <v>0</v>
      </c>
      <c r="I52" s="303">
        <v>0</v>
      </c>
      <c r="J52" s="303">
        <v>0</v>
      </c>
      <c r="K52" s="303">
        <v>0</v>
      </c>
      <c r="N52" s="285">
        <f t="shared" si="2"/>
        <v>0</v>
      </c>
      <c r="O52" s="285">
        <f t="shared" si="3"/>
        <v>0</v>
      </c>
    </row>
    <row r="53" spans="2:17" s="100" customFormat="1" ht="15.75" x14ac:dyDescent="0.25">
      <c r="B53" s="103"/>
      <c r="C53" s="369" t="s">
        <v>79</v>
      </c>
      <c r="D53" s="356" t="s">
        <v>403</v>
      </c>
      <c r="E53" s="475" t="s">
        <v>354</v>
      </c>
      <c r="F53" s="303">
        <v>12196</v>
      </c>
      <c r="G53" s="303">
        <v>0</v>
      </c>
      <c r="H53" s="303">
        <v>12196</v>
      </c>
      <c r="I53" s="303">
        <v>144760</v>
      </c>
      <c r="J53" s="303">
        <v>0</v>
      </c>
      <c r="K53" s="303">
        <v>144760</v>
      </c>
      <c r="N53" s="285">
        <f t="shared" si="2"/>
        <v>0</v>
      </c>
      <c r="O53" s="285">
        <f t="shared" si="3"/>
        <v>0</v>
      </c>
    </row>
    <row r="54" spans="2:17" s="100" customFormat="1" ht="15.75" x14ac:dyDescent="0.25">
      <c r="B54" s="103"/>
      <c r="C54" s="369" t="s">
        <v>80</v>
      </c>
      <c r="D54" s="356" t="s">
        <v>91</v>
      </c>
      <c r="E54" s="475" t="s">
        <v>355</v>
      </c>
      <c r="F54" s="303">
        <v>1509129</v>
      </c>
      <c r="G54" s="303">
        <v>181931</v>
      </c>
      <c r="H54" s="303">
        <v>1691060</v>
      </c>
      <c r="I54" s="303">
        <v>1064343</v>
      </c>
      <c r="J54" s="303">
        <v>160348</v>
      </c>
      <c r="K54" s="303">
        <v>1224691</v>
      </c>
      <c r="N54" s="285">
        <f t="shared" si="2"/>
        <v>0</v>
      </c>
      <c r="O54" s="285">
        <f t="shared" si="3"/>
        <v>0</v>
      </c>
    </row>
    <row r="55" spans="2:17" s="100" customFormat="1" ht="15.75" x14ac:dyDescent="0.25">
      <c r="B55" s="103"/>
      <c r="C55" s="248"/>
      <c r="D55" s="249"/>
      <c r="E55" s="102"/>
      <c r="F55" s="303"/>
      <c r="G55" s="303"/>
      <c r="H55" s="303"/>
      <c r="I55" s="303"/>
      <c r="J55" s="303"/>
      <c r="K55" s="303"/>
      <c r="N55" s="285">
        <f t="shared" si="2"/>
        <v>0</v>
      </c>
      <c r="O55" s="285">
        <f t="shared" si="3"/>
        <v>0</v>
      </c>
    </row>
    <row r="56" spans="2:17" s="88" customFormat="1" ht="18.75" x14ac:dyDescent="0.3">
      <c r="B56" s="108"/>
      <c r="C56" s="254"/>
      <c r="D56" s="255" t="s">
        <v>404</v>
      </c>
      <c r="E56" s="109"/>
      <c r="F56" s="308">
        <v>63357963</v>
      </c>
      <c r="G56" s="308">
        <v>78447228</v>
      </c>
      <c r="H56" s="308">
        <v>141805191</v>
      </c>
      <c r="I56" s="308">
        <v>46000513</v>
      </c>
      <c r="J56" s="308">
        <v>69642750</v>
      </c>
      <c r="K56" s="308">
        <v>115643263</v>
      </c>
      <c r="N56" s="285">
        <f t="shared" si="2"/>
        <v>0</v>
      </c>
      <c r="O56" s="285">
        <f t="shared" si="3"/>
        <v>0</v>
      </c>
      <c r="P56" s="100"/>
      <c r="Q56" s="100"/>
    </row>
    <row r="57" spans="2:17" s="88" customFormat="1" ht="15.75" x14ac:dyDescent="0.25">
      <c r="B57" s="16"/>
      <c r="C57" s="16"/>
      <c r="D57" s="104"/>
      <c r="E57" s="23"/>
      <c r="F57" s="110"/>
      <c r="G57" s="110"/>
      <c r="H57" s="111"/>
      <c r="I57" s="111"/>
      <c r="J57" s="111"/>
    </row>
    <row r="58" spans="2:17" s="88" customFormat="1" ht="15.75" x14ac:dyDescent="0.25">
      <c r="B58" s="565"/>
      <c r="C58" s="565"/>
      <c r="D58" s="565"/>
      <c r="E58" s="565"/>
      <c r="F58" s="565"/>
      <c r="G58" s="565"/>
      <c r="H58" s="565"/>
      <c r="I58" s="565"/>
      <c r="J58" s="565"/>
      <c r="K58" s="565"/>
    </row>
    <row r="59" spans="2:17" s="88" customFormat="1" x14ac:dyDescent="0.25">
      <c r="B59" s="20"/>
      <c r="C59" s="20"/>
      <c r="D59" s="20"/>
      <c r="E59" s="159"/>
      <c r="F59" s="114"/>
      <c r="G59" s="114"/>
      <c r="H59" s="111"/>
      <c r="I59" s="111"/>
      <c r="J59" s="111"/>
      <c r="K59" s="115"/>
    </row>
    <row r="60" spans="2:17" s="88" customFormat="1" x14ac:dyDescent="0.25">
      <c r="B60" s="20"/>
      <c r="C60" s="20"/>
      <c r="D60" s="20"/>
      <c r="E60" s="159"/>
      <c r="F60" s="114"/>
      <c r="G60" s="114"/>
      <c r="H60" s="111"/>
      <c r="I60" s="111"/>
      <c r="J60" s="111"/>
      <c r="K60" s="116"/>
    </row>
    <row r="61" spans="2:17" x14ac:dyDescent="0.2">
      <c r="B61" s="117"/>
      <c r="C61" s="117"/>
      <c r="D61" s="117" t="s">
        <v>303</v>
      </c>
      <c r="E61" s="160"/>
      <c r="F61" s="118"/>
      <c r="G61" s="118"/>
      <c r="H61" s="153">
        <f>H56-y!H52</f>
        <v>0</v>
      </c>
      <c r="I61" s="35"/>
      <c r="J61" s="35"/>
      <c r="K61" s="153">
        <f>K56-y!K52</f>
        <v>0</v>
      </c>
    </row>
    <row r="62" spans="2:17" x14ac:dyDescent="0.2">
      <c r="B62" s="117"/>
      <c r="C62" s="117"/>
      <c r="D62" s="117" t="s">
        <v>304</v>
      </c>
      <c r="E62" s="160"/>
      <c r="F62" s="118"/>
      <c r="G62" s="118"/>
      <c r="H62" s="153">
        <f>+y!H49-kz!F71</f>
        <v>0</v>
      </c>
      <c r="I62" s="35"/>
      <c r="J62" s="35"/>
    </row>
    <row r="63" spans="2:17" x14ac:dyDescent="0.2">
      <c r="B63" s="117"/>
      <c r="C63" s="117"/>
      <c r="D63" s="117"/>
      <c r="E63" s="160"/>
      <c r="F63" s="118"/>
      <c r="G63" s="118"/>
      <c r="H63" s="35"/>
      <c r="I63" s="35"/>
      <c r="J63" s="35"/>
    </row>
    <row r="64" spans="2:17" x14ac:dyDescent="0.2">
      <c r="F64" s="284">
        <f t="shared" ref="F64:K64" si="4">+F10-F11-F16-F20-F24</f>
        <v>0</v>
      </c>
      <c r="G64" s="284">
        <f t="shared" si="4"/>
        <v>0</v>
      </c>
      <c r="H64" s="284">
        <f t="shared" si="4"/>
        <v>0</v>
      </c>
      <c r="I64" s="284">
        <f t="shared" si="4"/>
        <v>0</v>
      </c>
      <c r="J64" s="284">
        <f t="shared" si="4"/>
        <v>0</v>
      </c>
      <c r="K64" s="284">
        <f t="shared" si="4"/>
        <v>0</v>
      </c>
    </row>
    <row r="65" spans="6:11" x14ac:dyDescent="0.2">
      <c r="F65" s="284">
        <f t="shared" ref="F65:K65" si="5">+F11-F12-F13-F14-F15</f>
        <v>0</v>
      </c>
      <c r="G65" s="284">
        <f t="shared" si="5"/>
        <v>0</v>
      </c>
      <c r="H65" s="284">
        <f t="shared" si="5"/>
        <v>0</v>
      </c>
      <c r="I65" s="284">
        <f t="shared" si="5"/>
        <v>0</v>
      </c>
      <c r="J65" s="284">
        <f t="shared" si="5"/>
        <v>0</v>
      </c>
      <c r="K65" s="284">
        <f t="shared" si="5"/>
        <v>0</v>
      </c>
    </row>
    <row r="66" spans="6:11" x14ac:dyDescent="0.2">
      <c r="F66" s="284">
        <f t="shared" ref="F66:K66" si="6">+F16-F17-F18-F19</f>
        <v>0</v>
      </c>
      <c r="G66" s="284">
        <f t="shared" si="6"/>
        <v>0</v>
      </c>
      <c r="H66" s="284">
        <f t="shared" si="6"/>
        <v>0</v>
      </c>
      <c r="I66" s="284">
        <f t="shared" si="6"/>
        <v>0</v>
      </c>
      <c r="J66" s="284">
        <f t="shared" si="6"/>
        <v>0</v>
      </c>
      <c r="K66" s="284">
        <f t="shared" si="6"/>
        <v>0</v>
      </c>
    </row>
    <row r="67" spans="6:11" x14ac:dyDescent="0.2">
      <c r="F67" s="284">
        <f t="shared" ref="F67:K67" si="7">+F20-F21-F22-F23</f>
        <v>0</v>
      </c>
      <c r="G67" s="284">
        <f t="shared" si="7"/>
        <v>0</v>
      </c>
      <c r="H67" s="284">
        <f t="shared" si="7"/>
        <v>0</v>
      </c>
      <c r="I67" s="284">
        <f t="shared" si="7"/>
        <v>0</v>
      </c>
      <c r="J67" s="284">
        <f t="shared" si="7"/>
        <v>0</v>
      </c>
      <c r="K67" s="284">
        <f t="shared" si="7"/>
        <v>0</v>
      </c>
    </row>
    <row r="68" spans="6:11" x14ac:dyDescent="0.2">
      <c r="F68" s="284">
        <f t="shared" ref="F68:K68" si="8">+F24-F25-F26</f>
        <v>0</v>
      </c>
      <c r="G68" s="284">
        <f t="shared" si="8"/>
        <v>0</v>
      </c>
      <c r="H68" s="284">
        <f t="shared" si="8"/>
        <v>0</v>
      </c>
      <c r="I68" s="284">
        <f t="shared" si="8"/>
        <v>0</v>
      </c>
      <c r="J68" s="284">
        <f t="shared" si="8"/>
        <v>0</v>
      </c>
      <c r="K68" s="284">
        <f t="shared" si="8"/>
        <v>0</v>
      </c>
    </row>
    <row r="69" spans="6:11" x14ac:dyDescent="0.2">
      <c r="F69" s="284">
        <f t="shared" ref="F69:K69" si="9">+F27-F28-F29-F30-F33</f>
        <v>0</v>
      </c>
      <c r="G69" s="284">
        <f t="shared" si="9"/>
        <v>0</v>
      </c>
      <c r="H69" s="284">
        <f t="shared" si="9"/>
        <v>0</v>
      </c>
      <c r="I69" s="284">
        <f t="shared" si="9"/>
        <v>0</v>
      </c>
      <c r="J69" s="284">
        <f t="shared" si="9"/>
        <v>0</v>
      </c>
      <c r="K69" s="284">
        <f t="shared" si="9"/>
        <v>0</v>
      </c>
    </row>
    <row r="70" spans="6:11" x14ac:dyDescent="0.2">
      <c r="F70" s="284">
        <f t="shared" ref="F70:K70" si="10">+F30-F31-F32</f>
        <v>0</v>
      </c>
      <c r="G70" s="284">
        <f t="shared" si="10"/>
        <v>0</v>
      </c>
      <c r="H70" s="284">
        <f t="shared" si="10"/>
        <v>0</v>
      </c>
      <c r="I70" s="284">
        <f t="shared" si="10"/>
        <v>0</v>
      </c>
      <c r="J70" s="284">
        <f t="shared" si="10"/>
        <v>0</v>
      </c>
      <c r="K70" s="284">
        <f t="shared" si="10"/>
        <v>0</v>
      </c>
    </row>
    <row r="71" spans="6:11" x14ac:dyDescent="0.2">
      <c r="F71" s="284">
        <f t="shared" ref="F71:K71" si="11">+F34-F35-F36</f>
        <v>0</v>
      </c>
      <c r="G71" s="284">
        <f t="shared" si="11"/>
        <v>0</v>
      </c>
      <c r="H71" s="284">
        <f t="shared" si="11"/>
        <v>0</v>
      </c>
      <c r="I71" s="284">
        <f t="shared" si="11"/>
        <v>0</v>
      </c>
      <c r="J71" s="284">
        <f t="shared" si="11"/>
        <v>0</v>
      </c>
      <c r="K71" s="284">
        <f t="shared" si="11"/>
        <v>0</v>
      </c>
    </row>
    <row r="72" spans="6:11" x14ac:dyDescent="0.2">
      <c r="F72" s="284">
        <f t="shared" ref="F72:K72" si="12">+F37-F38-F41-F44</f>
        <v>0</v>
      </c>
      <c r="G72" s="284">
        <f t="shared" si="12"/>
        <v>0</v>
      </c>
      <c r="H72" s="284">
        <f t="shared" si="12"/>
        <v>0</v>
      </c>
      <c r="I72" s="284">
        <f t="shared" si="12"/>
        <v>0</v>
      </c>
      <c r="J72" s="284">
        <f t="shared" si="12"/>
        <v>0</v>
      </c>
      <c r="K72" s="284">
        <f t="shared" si="12"/>
        <v>0</v>
      </c>
    </row>
    <row r="73" spans="6:11" x14ac:dyDescent="0.2">
      <c r="F73" s="284">
        <f t="shared" ref="F73:K73" si="13">+F38-F39-F40</f>
        <v>0</v>
      </c>
      <c r="G73" s="284">
        <f t="shared" si="13"/>
        <v>0</v>
      </c>
      <c r="H73" s="284">
        <f t="shared" si="13"/>
        <v>0</v>
      </c>
      <c r="I73" s="284">
        <f t="shared" si="13"/>
        <v>0</v>
      </c>
      <c r="J73" s="284">
        <f t="shared" si="13"/>
        <v>0</v>
      </c>
      <c r="K73" s="284">
        <f t="shared" si="13"/>
        <v>0</v>
      </c>
    </row>
    <row r="74" spans="6:11" x14ac:dyDescent="0.2">
      <c r="F74" s="284">
        <f t="shared" ref="F74:K74" si="14">+F41-F42-F43</f>
        <v>0</v>
      </c>
      <c r="G74" s="284">
        <f t="shared" si="14"/>
        <v>0</v>
      </c>
      <c r="H74" s="284">
        <f t="shared" si="14"/>
        <v>0</v>
      </c>
      <c r="I74" s="284">
        <f t="shared" si="14"/>
        <v>0</v>
      </c>
      <c r="J74" s="284">
        <f t="shared" si="14"/>
        <v>0</v>
      </c>
      <c r="K74" s="284">
        <f t="shared" si="14"/>
        <v>0</v>
      </c>
    </row>
    <row r="75" spans="6:11" x14ac:dyDescent="0.2">
      <c r="F75" s="284">
        <f t="shared" ref="F75:K75" si="15">+F44-F45-F46</f>
        <v>0</v>
      </c>
      <c r="G75" s="284">
        <f t="shared" si="15"/>
        <v>0</v>
      </c>
      <c r="H75" s="284">
        <f t="shared" si="15"/>
        <v>0</v>
      </c>
      <c r="I75" s="284">
        <f t="shared" si="15"/>
        <v>0</v>
      </c>
      <c r="J75" s="284">
        <f t="shared" si="15"/>
        <v>0</v>
      </c>
      <c r="K75" s="284">
        <f t="shared" si="15"/>
        <v>0</v>
      </c>
    </row>
    <row r="76" spans="6:11" x14ac:dyDescent="0.2">
      <c r="F76" s="284">
        <f t="shared" ref="F76:K76" si="16">+F37-F38-F41-F44</f>
        <v>0</v>
      </c>
      <c r="G76" s="284">
        <f t="shared" si="16"/>
        <v>0</v>
      </c>
      <c r="H76" s="284">
        <f t="shared" si="16"/>
        <v>0</v>
      </c>
      <c r="I76" s="284">
        <f t="shared" si="16"/>
        <v>0</v>
      </c>
      <c r="J76" s="284">
        <f t="shared" si="16"/>
        <v>0</v>
      </c>
      <c r="K76" s="284">
        <f t="shared" si="16"/>
        <v>0</v>
      </c>
    </row>
    <row r="77" spans="6:11" x14ac:dyDescent="0.2">
      <c r="F77" s="284">
        <f t="shared" ref="F77:K77" si="17">+F38-SUM(F39:F40)</f>
        <v>0</v>
      </c>
      <c r="G77" s="284">
        <f t="shared" si="17"/>
        <v>0</v>
      </c>
      <c r="H77" s="284">
        <f t="shared" si="17"/>
        <v>0</v>
      </c>
      <c r="I77" s="284">
        <f t="shared" si="17"/>
        <v>0</v>
      </c>
      <c r="J77" s="284">
        <f t="shared" si="17"/>
        <v>0</v>
      </c>
      <c r="K77" s="284">
        <f t="shared" si="17"/>
        <v>0</v>
      </c>
    </row>
    <row r="78" spans="6:11" x14ac:dyDescent="0.2">
      <c r="F78" s="284">
        <f t="shared" ref="F78:K78" si="18">+F41-SUM(F42:F43)</f>
        <v>0</v>
      </c>
      <c r="G78" s="284">
        <f t="shared" si="18"/>
        <v>0</v>
      </c>
      <c r="H78" s="284">
        <f t="shared" si="18"/>
        <v>0</v>
      </c>
      <c r="I78" s="284">
        <f t="shared" si="18"/>
        <v>0</v>
      </c>
      <c r="J78" s="284">
        <f t="shared" si="18"/>
        <v>0</v>
      </c>
      <c r="K78" s="284">
        <f t="shared" si="18"/>
        <v>0</v>
      </c>
    </row>
    <row r="79" spans="6:11" x14ac:dyDescent="0.2">
      <c r="F79" s="284">
        <f t="shared" ref="F79:K79" si="19">+F44-SUM(F45:F46)</f>
        <v>0</v>
      </c>
      <c r="G79" s="284">
        <f t="shared" si="19"/>
        <v>0</v>
      </c>
      <c r="H79" s="284">
        <f t="shared" si="19"/>
        <v>0</v>
      </c>
      <c r="I79" s="284">
        <f t="shared" si="19"/>
        <v>0</v>
      </c>
      <c r="J79" s="284">
        <f t="shared" si="19"/>
        <v>0</v>
      </c>
      <c r="K79" s="284">
        <f t="shared" si="19"/>
        <v>0</v>
      </c>
    </row>
    <row r="80" spans="6:11" x14ac:dyDescent="0.2">
      <c r="F80" s="284">
        <f t="shared" ref="F80:K80" si="20">+F48-SUM(F49:F50)</f>
        <v>0</v>
      </c>
      <c r="G80" s="284">
        <f t="shared" si="20"/>
        <v>0</v>
      </c>
      <c r="H80" s="284">
        <f t="shared" si="20"/>
        <v>0</v>
      </c>
      <c r="I80" s="284">
        <f t="shared" si="20"/>
        <v>0</v>
      </c>
      <c r="J80" s="284">
        <f t="shared" si="20"/>
        <v>0</v>
      </c>
      <c r="K80" s="284">
        <f t="shared" si="20"/>
        <v>0</v>
      </c>
    </row>
    <row r="81" spans="6:11" x14ac:dyDescent="0.2">
      <c r="F81" s="284">
        <f t="shared" ref="F81:K81" si="21">+F56-F10-F27-F34-F37-F47-F48-F51-F52-F53-F54</f>
        <v>0</v>
      </c>
      <c r="G81" s="284">
        <f t="shared" si="21"/>
        <v>0</v>
      </c>
      <c r="H81" s="284">
        <f t="shared" si="21"/>
        <v>0</v>
      </c>
      <c r="I81" s="284">
        <f t="shared" si="21"/>
        <v>0</v>
      </c>
      <c r="J81" s="284">
        <f t="shared" si="21"/>
        <v>0</v>
      </c>
      <c r="K81" s="284">
        <f t="shared" si="21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60" orientation="portrait" r:id="rId1"/>
  <headerFooter alignWithMargins="0">
    <oddFooter>&amp;CEkteki dipnotlar bu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4"/>
  <sheetViews>
    <sheetView showGridLines="0" view="pageBreakPreview" zoomScale="60" zoomScaleNormal="70" workbookViewId="0"/>
  </sheetViews>
  <sheetFormatPr defaultRowHeight="15.75" x14ac:dyDescent="0.25"/>
  <cols>
    <col min="1" max="1" width="2.42578125" style="25" customWidth="1"/>
    <col min="2" max="2" width="3.7109375" style="25" customWidth="1"/>
    <col min="3" max="3" width="9" style="138" bestFit="1" customWidth="1"/>
    <col min="4" max="4" width="55.7109375" style="25" customWidth="1"/>
    <col min="5" max="5" width="8.42578125" style="139" customWidth="1"/>
    <col min="6" max="6" width="13.7109375" style="112" customWidth="1"/>
    <col min="7" max="7" width="13.7109375" style="16" customWidth="1"/>
    <col min="8" max="8" width="15.140625" style="112" customWidth="1"/>
    <col min="9" max="10" width="13.7109375" style="112" customWidth="1"/>
    <col min="11" max="11" width="15.140625" style="112" customWidth="1"/>
    <col min="12" max="16384" width="9.140625" style="25"/>
  </cols>
  <sheetData>
    <row r="1" spans="2:15" ht="9.9499999999999993" customHeight="1" x14ac:dyDescent="0.25">
      <c r="B1" s="119"/>
      <c r="C1" s="120"/>
      <c r="D1" s="83"/>
      <c r="E1" s="121"/>
      <c r="F1" s="83"/>
      <c r="G1" s="84"/>
      <c r="H1" s="83"/>
      <c r="I1" s="83"/>
      <c r="J1" s="83"/>
      <c r="K1" s="85"/>
    </row>
    <row r="2" spans="2:15" ht="15.75" customHeight="1" x14ac:dyDescent="0.25">
      <c r="B2" s="562" t="s">
        <v>565</v>
      </c>
      <c r="C2" s="563"/>
      <c r="D2" s="563"/>
      <c r="E2" s="563"/>
      <c r="F2" s="563"/>
      <c r="G2" s="563"/>
      <c r="H2" s="563"/>
      <c r="I2" s="563"/>
      <c r="J2" s="563"/>
      <c r="K2" s="564"/>
    </row>
    <row r="3" spans="2:15" ht="9.9499999999999993" customHeight="1" x14ac:dyDescent="0.25">
      <c r="B3" s="428"/>
      <c r="C3" s="433"/>
      <c r="D3" s="18"/>
      <c r="E3" s="123"/>
      <c r="F3" s="18"/>
      <c r="G3" s="18"/>
      <c r="H3" s="18"/>
      <c r="I3" s="18"/>
      <c r="J3" s="18"/>
      <c r="K3" s="90"/>
    </row>
    <row r="4" spans="2:15" ht="9.9499999999999993" customHeight="1" x14ac:dyDescent="0.25">
      <c r="B4" s="91"/>
      <c r="C4" s="124"/>
      <c r="D4" s="8"/>
      <c r="E4" s="125"/>
      <c r="F4" s="583" t="s">
        <v>358</v>
      </c>
      <c r="G4" s="583"/>
      <c r="H4" s="583"/>
      <c r="I4" s="583" t="s">
        <v>358</v>
      </c>
      <c r="J4" s="583"/>
      <c r="K4" s="585"/>
    </row>
    <row r="5" spans="2:15" ht="15.75" customHeight="1" x14ac:dyDescent="0.25">
      <c r="B5" s="89"/>
      <c r="C5" s="122"/>
      <c r="D5" s="16"/>
      <c r="E5" s="126"/>
      <c r="F5" s="584"/>
      <c r="G5" s="584"/>
      <c r="H5" s="584"/>
      <c r="I5" s="584"/>
      <c r="J5" s="584"/>
      <c r="K5" s="586"/>
    </row>
    <row r="6" spans="2:15" ht="15.75" customHeight="1" x14ac:dyDescent="0.25">
      <c r="B6" s="89"/>
      <c r="C6" s="122"/>
      <c r="D6" s="16"/>
      <c r="E6" s="126"/>
      <c r="F6" s="424"/>
      <c r="G6" s="93" t="s">
        <v>69</v>
      </c>
      <c r="H6" s="427"/>
      <c r="I6" s="424"/>
      <c r="J6" s="424" t="s">
        <v>70</v>
      </c>
      <c r="K6" s="425"/>
    </row>
    <row r="7" spans="2:15" ht="15.75" customHeight="1" x14ac:dyDescent="0.25">
      <c r="B7" s="89"/>
      <c r="C7" s="122"/>
      <c r="D7" s="16"/>
      <c r="E7" s="126"/>
      <c r="F7" s="567" t="s">
        <v>374</v>
      </c>
      <c r="G7" s="568"/>
      <c r="H7" s="569"/>
      <c r="I7" s="581" t="s">
        <v>305</v>
      </c>
      <c r="J7" s="581"/>
      <c r="K7" s="582"/>
    </row>
    <row r="8" spans="2:15" ht="18.75" customHeight="1" x14ac:dyDescent="0.25">
      <c r="B8" s="89"/>
      <c r="C8" s="122"/>
      <c r="D8" s="22" t="s">
        <v>449</v>
      </c>
      <c r="E8" s="126" t="s">
        <v>2</v>
      </c>
      <c r="F8" s="96"/>
      <c r="G8" s="97" t="s">
        <v>604</v>
      </c>
      <c r="H8" s="430"/>
      <c r="I8" s="96"/>
      <c r="J8" s="97" t="s">
        <v>599</v>
      </c>
      <c r="K8" s="430"/>
    </row>
    <row r="9" spans="2:15" x14ac:dyDescent="0.25">
      <c r="B9" s="89"/>
      <c r="C9" s="122"/>
      <c r="D9" s="16"/>
      <c r="E9" s="579" t="s">
        <v>361</v>
      </c>
      <c r="F9" s="127" t="s">
        <v>183</v>
      </c>
      <c r="G9" s="128" t="s">
        <v>71</v>
      </c>
      <c r="H9" s="431" t="s">
        <v>72</v>
      </c>
      <c r="I9" s="127" t="s">
        <v>183</v>
      </c>
      <c r="J9" s="128" t="s">
        <v>71</v>
      </c>
      <c r="K9" s="431" t="s">
        <v>72</v>
      </c>
    </row>
    <row r="10" spans="2:15" ht="3.75" hidden="1" customHeight="1" x14ac:dyDescent="0.25">
      <c r="B10" s="5"/>
      <c r="C10" s="6"/>
      <c r="D10" s="12"/>
      <c r="E10" s="580"/>
      <c r="F10" s="129"/>
      <c r="G10" s="130"/>
      <c r="H10" s="432"/>
      <c r="I10" s="129"/>
      <c r="J10" s="130"/>
      <c r="K10" s="432"/>
    </row>
    <row r="11" spans="2:15" s="132" customFormat="1" x14ac:dyDescent="0.25">
      <c r="B11" s="131"/>
      <c r="C11" s="343" t="s">
        <v>36</v>
      </c>
      <c r="D11" s="287" t="s">
        <v>92</v>
      </c>
      <c r="E11" s="490" t="s">
        <v>343</v>
      </c>
      <c r="F11" s="302">
        <v>36573702</v>
      </c>
      <c r="G11" s="302">
        <v>70992946</v>
      </c>
      <c r="H11" s="302">
        <v>107566648</v>
      </c>
      <c r="I11" s="302">
        <v>21256696</v>
      </c>
      <c r="J11" s="302">
        <v>63220847</v>
      </c>
      <c r="K11" s="302">
        <v>84477543</v>
      </c>
      <c r="N11" s="301">
        <f>+H11-F11-G11</f>
        <v>0</v>
      </c>
      <c r="O11" s="301">
        <f>+K11-I11-J11</f>
        <v>0</v>
      </c>
    </row>
    <row r="12" spans="2:15" s="132" customFormat="1" x14ac:dyDescent="0.25">
      <c r="B12" s="26"/>
      <c r="C12" s="256" t="s">
        <v>38</v>
      </c>
      <c r="D12" s="257" t="s">
        <v>405</v>
      </c>
      <c r="E12" s="491" t="s">
        <v>344</v>
      </c>
      <c r="F12" s="303">
        <v>7095656</v>
      </c>
      <c r="G12" s="303">
        <v>3022652</v>
      </c>
      <c r="H12" s="303">
        <v>10118308</v>
      </c>
      <c r="I12" s="303">
        <v>6883435</v>
      </c>
      <c r="J12" s="303">
        <v>3024772</v>
      </c>
      <c r="K12" s="303">
        <v>9908207</v>
      </c>
      <c r="N12" s="301">
        <f t="shared" ref="N12:N52" si="0">+H12-F12-G12</f>
        <v>0</v>
      </c>
      <c r="O12" s="301">
        <f t="shared" ref="O12:O52" si="1">+K12-I12-J12</f>
        <v>0</v>
      </c>
    </row>
    <row r="13" spans="2:15" s="132" customFormat="1" x14ac:dyDescent="0.25">
      <c r="B13" s="26"/>
      <c r="C13" s="256" t="s">
        <v>50</v>
      </c>
      <c r="D13" s="257" t="s">
        <v>331</v>
      </c>
      <c r="E13" s="491"/>
      <c r="F13" s="303">
        <v>2829353</v>
      </c>
      <c r="G13" s="303">
        <v>0</v>
      </c>
      <c r="H13" s="303">
        <v>2829353</v>
      </c>
      <c r="I13" s="303">
        <v>6528730</v>
      </c>
      <c r="J13" s="303">
        <v>0</v>
      </c>
      <c r="K13" s="303">
        <v>6528730</v>
      </c>
      <c r="N13" s="301">
        <f t="shared" si="0"/>
        <v>0</v>
      </c>
      <c r="O13" s="301">
        <f t="shared" si="1"/>
        <v>0</v>
      </c>
    </row>
    <row r="14" spans="2:15" x14ac:dyDescent="0.25">
      <c r="B14" s="5"/>
      <c r="C14" s="344" t="s">
        <v>60</v>
      </c>
      <c r="D14" s="288" t="s">
        <v>93</v>
      </c>
      <c r="E14" s="491"/>
      <c r="F14" s="303">
        <v>0</v>
      </c>
      <c r="G14" s="303">
        <v>0</v>
      </c>
      <c r="H14" s="303">
        <v>0</v>
      </c>
      <c r="I14" s="303">
        <v>0</v>
      </c>
      <c r="J14" s="303">
        <v>0</v>
      </c>
      <c r="K14" s="303">
        <v>0</v>
      </c>
      <c r="N14" s="301">
        <f t="shared" si="0"/>
        <v>0</v>
      </c>
      <c r="O14" s="301">
        <f t="shared" si="1"/>
        <v>0</v>
      </c>
    </row>
    <row r="15" spans="2:15" s="132" customFormat="1" ht="31.5" x14ac:dyDescent="0.25">
      <c r="B15" s="26"/>
      <c r="C15" s="345" t="s">
        <v>61</v>
      </c>
      <c r="D15" s="289" t="s">
        <v>406</v>
      </c>
      <c r="E15" s="491"/>
      <c r="F15" s="303">
        <v>0</v>
      </c>
      <c r="G15" s="303">
        <v>0</v>
      </c>
      <c r="H15" s="303">
        <v>0</v>
      </c>
      <c r="I15" s="303">
        <v>0</v>
      </c>
      <c r="J15" s="303">
        <v>0</v>
      </c>
      <c r="K15" s="303">
        <v>0</v>
      </c>
      <c r="N15" s="301">
        <f t="shared" si="0"/>
        <v>0</v>
      </c>
      <c r="O15" s="301">
        <f t="shared" si="1"/>
        <v>0</v>
      </c>
    </row>
    <row r="16" spans="2:15" s="132" customFormat="1" x14ac:dyDescent="0.25">
      <c r="B16" s="26"/>
      <c r="C16" s="346" t="s">
        <v>62</v>
      </c>
      <c r="D16" s="290" t="s">
        <v>407</v>
      </c>
      <c r="E16" s="491" t="s">
        <v>345</v>
      </c>
      <c r="F16" s="303">
        <v>220522</v>
      </c>
      <c r="G16" s="303">
        <v>190747</v>
      </c>
      <c r="H16" s="303">
        <v>411269</v>
      </c>
      <c r="I16" s="303">
        <v>253642</v>
      </c>
      <c r="J16" s="303">
        <v>110475</v>
      </c>
      <c r="K16" s="303">
        <v>364117</v>
      </c>
      <c r="N16" s="301">
        <f t="shared" si="0"/>
        <v>0</v>
      </c>
      <c r="O16" s="301">
        <f t="shared" si="1"/>
        <v>0</v>
      </c>
    </row>
    <row r="17" spans="2:15" s="132" customFormat="1" ht="31.5" x14ac:dyDescent="0.25">
      <c r="B17" s="26"/>
      <c r="C17" s="347" t="s">
        <v>74</v>
      </c>
      <c r="D17" s="291" t="s">
        <v>408</v>
      </c>
      <c r="E17" s="491"/>
      <c r="F17" s="305">
        <v>220522</v>
      </c>
      <c r="G17" s="305">
        <v>190747</v>
      </c>
      <c r="H17" s="304">
        <v>411269</v>
      </c>
      <c r="I17" s="305">
        <v>253642</v>
      </c>
      <c r="J17" s="305">
        <v>110475</v>
      </c>
      <c r="K17" s="304">
        <v>364117</v>
      </c>
      <c r="N17" s="301">
        <f t="shared" si="0"/>
        <v>0</v>
      </c>
      <c r="O17" s="301">
        <f t="shared" si="1"/>
        <v>0</v>
      </c>
    </row>
    <row r="18" spans="2:15" s="132" customFormat="1" ht="31.5" x14ac:dyDescent="0.25">
      <c r="B18" s="26"/>
      <c r="C18" s="347" t="s">
        <v>75</v>
      </c>
      <c r="D18" s="291" t="s">
        <v>409</v>
      </c>
      <c r="E18" s="491"/>
      <c r="F18" s="305">
        <v>0</v>
      </c>
      <c r="G18" s="305">
        <v>0</v>
      </c>
      <c r="H18" s="304">
        <v>0</v>
      </c>
      <c r="I18" s="305">
        <v>0</v>
      </c>
      <c r="J18" s="305">
        <v>0</v>
      </c>
      <c r="K18" s="304">
        <v>0</v>
      </c>
      <c r="N18" s="301">
        <f t="shared" si="0"/>
        <v>0</v>
      </c>
      <c r="O18" s="301">
        <f t="shared" si="1"/>
        <v>0</v>
      </c>
    </row>
    <row r="19" spans="2:15" s="132" customFormat="1" ht="31.5" x14ac:dyDescent="0.25">
      <c r="B19" s="26"/>
      <c r="C19" s="256" t="s">
        <v>63</v>
      </c>
      <c r="D19" s="288" t="s">
        <v>574</v>
      </c>
      <c r="E19" s="491" t="s">
        <v>346</v>
      </c>
      <c r="F19" s="303">
        <v>423292</v>
      </c>
      <c r="G19" s="303">
        <v>979</v>
      </c>
      <c r="H19" s="303">
        <v>424271</v>
      </c>
      <c r="I19" s="303">
        <v>371132</v>
      </c>
      <c r="J19" s="303">
        <v>1057</v>
      </c>
      <c r="K19" s="303">
        <v>372189</v>
      </c>
      <c r="N19" s="301">
        <f t="shared" si="0"/>
        <v>0</v>
      </c>
      <c r="O19" s="301">
        <f t="shared" si="1"/>
        <v>0</v>
      </c>
    </row>
    <row r="20" spans="2:15" x14ac:dyDescent="0.25">
      <c r="B20" s="5"/>
      <c r="C20" s="256" t="s">
        <v>410</v>
      </c>
      <c r="D20" s="288" t="s">
        <v>94</v>
      </c>
      <c r="E20" s="491" t="s">
        <v>347</v>
      </c>
      <c r="F20" s="306">
        <v>940005</v>
      </c>
      <c r="G20" s="310">
        <v>136192</v>
      </c>
      <c r="H20" s="303">
        <v>1076197</v>
      </c>
      <c r="I20" s="306">
        <v>384517</v>
      </c>
      <c r="J20" s="310">
        <v>66460</v>
      </c>
      <c r="K20" s="303">
        <v>450977</v>
      </c>
      <c r="N20" s="301">
        <f t="shared" si="0"/>
        <v>0</v>
      </c>
      <c r="O20" s="301">
        <f t="shared" si="1"/>
        <v>0</v>
      </c>
    </row>
    <row r="21" spans="2:15" s="132" customFormat="1" x14ac:dyDescent="0.25">
      <c r="B21" s="26"/>
      <c r="C21" s="349" t="s">
        <v>77</v>
      </c>
      <c r="D21" s="293" t="s">
        <v>217</v>
      </c>
      <c r="E21" s="491"/>
      <c r="F21" s="304">
        <v>0</v>
      </c>
      <c r="G21" s="304">
        <v>0</v>
      </c>
      <c r="H21" s="304">
        <v>0</v>
      </c>
      <c r="I21" s="304">
        <v>0</v>
      </c>
      <c r="J21" s="304">
        <v>0</v>
      </c>
      <c r="K21" s="304">
        <v>0</v>
      </c>
      <c r="N21" s="301">
        <f t="shared" si="0"/>
        <v>0</v>
      </c>
      <c r="O21" s="301">
        <f t="shared" si="1"/>
        <v>0</v>
      </c>
    </row>
    <row r="22" spans="2:15" s="132" customFormat="1" x14ac:dyDescent="0.25">
      <c r="B22" s="26"/>
      <c r="C22" s="349" t="s">
        <v>78</v>
      </c>
      <c r="D22" s="292" t="s">
        <v>229</v>
      </c>
      <c r="E22" s="491"/>
      <c r="F22" s="304">
        <v>405180</v>
      </c>
      <c r="G22" s="304">
        <v>0</v>
      </c>
      <c r="H22" s="304">
        <v>405180</v>
      </c>
      <c r="I22" s="304">
        <v>245456</v>
      </c>
      <c r="J22" s="304">
        <v>0</v>
      </c>
      <c r="K22" s="304">
        <v>245456</v>
      </c>
      <c r="N22" s="301">
        <f t="shared" si="0"/>
        <v>0</v>
      </c>
      <c r="O22" s="301">
        <f t="shared" si="1"/>
        <v>0</v>
      </c>
    </row>
    <row r="23" spans="2:15" s="132" customFormat="1" x14ac:dyDescent="0.25">
      <c r="B23" s="26"/>
      <c r="C23" s="349" t="s">
        <v>182</v>
      </c>
      <c r="D23" s="292" t="s">
        <v>307</v>
      </c>
      <c r="E23" s="491"/>
      <c r="F23" s="304">
        <v>0</v>
      </c>
      <c r="G23" s="304">
        <v>0</v>
      </c>
      <c r="H23" s="304">
        <v>0</v>
      </c>
      <c r="I23" s="304">
        <v>0</v>
      </c>
      <c r="J23" s="304">
        <v>0</v>
      </c>
      <c r="K23" s="304">
        <v>0</v>
      </c>
      <c r="N23" s="301">
        <f t="shared" si="0"/>
        <v>0</v>
      </c>
      <c r="O23" s="301">
        <f t="shared" si="1"/>
        <v>0</v>
      </c>
    </row>
    <row r="24" spans="2:15" s="132" customFormat="1" x14ac:dyDescent="0.25">
      <c r="B24" s="26"/>
      <c r="C24" s="349" t="s">
        <v>233</v>
      </c>
      <c r="D24" s="292" t="s">
        <v>95</v>
      </c>
      <c r="E24" s="491"/>
      <c r="F24" s="304">
        <v>534825</v>
      </c>
      <c r="G24" s="304">
        <v>136192</v>
      </c>
      <c r="H24" s="304">
        <v>671017</v>
      </c>
      <c r="I24" s="304">
        <v>139061</v>
      </c>
      <c r="J24" s="304">
        <v>66460</v>
      </c>
      <c r="K24" s="304">
        <v>205521</v>
      </c>
      <c r="N24" s="301">
        <f t="shared" si="0"/>
        <v>0</v>
      </c>
      <c r="O24" s="301">
        <f t="shared" si="1"/>
        <v>0</v>
      </c>
    </row>
    <row r="25" spans="2:15" s="132" customFormat="1" x14ac:dyDescent="0.25">
      <c r="B25" s="26"/>
      <c r="C25" s="256" t="s">
        <v>79</v>
      </c>
      <c r="D25" s="294" t="s">
        <v>411</v>
      </c>
      <c r="E25" s="491" t="s">
        <v>348</v>
      </c>
      <c r="F25" s="303">
        <v>486249</v>
      </c>
      <c r="G25" s="303">
        <v>0</v>
      </c>
      <c r="H25" s="303">
        <v>486249</v>
      </c>
      <c r="I25" s="303">
        <v>357623</v>
      </c>
      <c r="J25" s="303">
        <v>0</v>
      </c>
      <c r="K25" s="303">
        <v>357623</v>
      </c>
      <c r="N25" s="301">
        <f t="shared" si="0"/>
        <v>0</v>
      </c>
      <c r="O25" s="301">
        <f t="shared" si="1"/>
        <v>0</v>
      </c>
    </row>
    <row r="26" spans="2:15" x14ac:dyDescent="0.25">
      <c r="B26" s="5"/>
      <c r="C26" s="256" t="s">
        <v>80</v>
      </c>
      <c r="D26" s="294" t="s">
        <v>412</v>
      </c>
      <c r="E26" s="491" t="s">
        <v>349</v>
      </c>
      <c r="F26" s="303">
        <v>0</v>
      </c>
      <c r="G26" s="303">
        <v>0</v>
      </c>
      <c r="H26" s="303">
        <v>0</v>
      </c>
      <c r="I26" s="303">
        <v>0</v>
      </c>
      <c r="J26" s="303">
        <v>0</v>
      </c>
      <c r="K26" s="303">
        <v>0</v>
      </c>
      <c r="N26" s="301">
        <f t="shared" si="0"/>
        <v>0</v>
      </c>
      <c r="O26" s="301">
        <f t="shared" si="1"/>
        <v>0</v>
      </c>
    </row>
    <row r="27" spans="2:15" ht="47.25" x14ac:dyDescent="0.25">
      <c r="B27" s="5"/>
      <c r="C27" s="256" t="s">
        <v>81</v>
      </c>
      <c r="D27" s="286" t="s">
        <v>330</v>
      </c>
      <c r="E27" s="491" t="s">
        <v>350</v>
      </c>
      <c r="F27" s="303">
        <v>0</v>
      </c>
      <c r="G27" s="303">
        <v>0</v>
      </c>
      <c r="H27" s="303">
        <v>0</v>
      </c>
      <c r="I27" s="303">
        <v>0</v>
      </c>
      <c r="J27" s="303">
        <v>0</v>
      </c>
      <c r="K27" s="303">
        <v>0</v>
      </c>
      <c r="N27" s="301">
        <f t="shared" si="0"/>
        <v>0</v>
      </c>
      <c r="O27" s="301">
        <f t="shared" si="1"/>
        <v>0</v>
      </c>
    </row>
    <row r="28" spans="2:15" x14ac:dyDescent="0.25">
      <c r="B28" s="5"/>
      <c r="C28" s="349" t="s">
        <v>196</v>
      </c>
      <c r="D28" s="250" t="s">
        <v>394</v>
      </c>
      <c r="E28" s="491"/>
      <c r="F28" s="305">
        <v>0</v>
      </c>
      <c r="G28" s="305">
        <v>0</v>
      </c>
      <c r="H28" s="304">
        <v>0</v>
      </c>
      <c r="I28" s="305">
        <v>0</v>
      </c>
      <c r="J28" s="305">
        <v>0</v>
      </c>
      <c r="K28" s="304">
        <v>0</v>
      </c>
      <c r="N28" s="301">
        <f t="shared" si="0"/>
        <v>0</v>
      </c>
      <c r="O28" s="301">
        <f t="shared" si="1"/>
        <v>0</v>
      </c>
    </row>
    <row r="29" spans="2:15" x14ac:dyDescent="0.25">
      <c r="B29" s="5"/>
      <c r="C29" s="349" t="s">
        <v>197</v>
      </c>
      <c r="D29" s="250" t="s">
        <v>306</v>
      </c>
      <c r="E29" s="491"/>
      <c r="F29" s="305">
        <v>0</v>
      </c>
      <c r="G29" s="305">
        <v>0</v>
      </c>
      <c r="H29" s="304">
        <v>0</v>
      </c>
      <c r="I29" s="305">
        <v>0</v>
      </c>
      <c r="J29" s="305">
        <v>0</v>
      </c>
      <c r="K29" s="304">
        <v>0</v>
      </c>
      <c r="N29" s="301">
        <f t="shared" si="0"/>
        <v>0</v>
      </c>
      <c r="O29" s="301">
        <f t="shared" si="1"/>
        <v>0</v>
      </c>
    </row>
    <row r="30" spans="2:15" x14ac:dyDescent="0.25">
      <c r="B30" s="5"/>
      <c r="C30" s="256" t="s">
        <v>82</v>
      </c>
      <c r="D30" s="294" t="s">
        <v>413</v>
      </c>
      <c r="E30" s="491" t="s">
        <v>351</v>
      </c>
      <c r="F30" s="303">
        <v>0</v>
      </c>
      <c r="G30" s="303">
        <v>4169288</v>
      </c>
      <c r="H30" s="303">
        <v>4169288</v>
      </c>
      <c r="I30" s="303">
        <v>0</v>
      </c>
      <c r="J30" s="303">
        <v>3246755</v>
      </c>
      <c r="K30" s="303">
        <v>3246755</v>
      </c>
      <c r="N30" s="301">
        <f t="shared" si="0"/>
        <v>0</v>
      </c>
      <c r="O30" s="301">
        <f t="shared" si="1"/>
        <v>0</v>
      </c>
    </row>
    <row r="31" spans="2:15" x14ac:dyDescent="0.25">
      <c r="B31" s="5"/>
      <c r="C31" s="349" t="s">
        <v>231</v>
      </c>
      <c r="D31" s="295" t="s">
        <v>228</v>
      </c>
      <c r="E31" s="491"/>
      <c r="F31" s="305">
        <v>0</v>
      </c>
      <c r="G31" s="305">
        <v>4169288</v>
      </c>
      <c r="H31" s="304">
        <v>4169288</v>
      </c>
      <c r="I31" s="305">
        <v>0</v>
      </c>
      <c r="J31" s="305">
        <v>3246755</v>
      </c>
      <c r="K31" s="304">
        <v>3246755</v>
      </c>
      <c r="N31" s="301">
        <f t="shared" si="0"/>
        <v>0</v>
      </c>
      <c r="O31" s="301">
        <f t="shared" si="1"/>
        <v>0</v>
      </c>
    </row>
    <row r="32" spans="2:15" x14ac:dyDescent="0.25">
      <c r="B32" s="5"/>
      <c r="C32" s="349" t="s">
        <v>232</v>
      </c>
      <c r="D32" s="295" t="s">
        <v>414</v>
      </c>
      <c r="E32" s="491"/>
      <c r="F32" s="304">
        <v>0</v>
      </c>
      <c r="G32" s="304">
        <v>0</v>
      </c>
      <c r="H32" s="304">
        <v>0</v>
      </c>
      <c r="I32" s="304">
        <v>0</v>
      </c>
      <c r="J32" s="304">
        <v>0</v>
      </c>
      <c r="K32" s="304">
        <v>0</v>
      </c>
      <c r="N32" s="301">
        <f t="shared" si="0"/>
        <v>0</v>
      </c>
      <c r="O32" s="301">
        <f t="shared" si="1"/>
        <v>0</v>
      </c>
    </row>
    <row r="33" spans="2:15" s="135" customFormat="1" x14ac:dyDescent="0.25">
      <c r="B33" s="134"/>
      <c r="C33" s="344" t="s">
        <v>83</v>
      </c>
      <c r="D33" s="296" t="s">
        <v>415</v>
      </c>
      <c r="E33" s="491" t="s">
        <v>352</v>
      </c>
      <c r="F33" s="303">
        <v>3395816</v>
      </c>
      <c r="G33" s="311">
        <v>2332532</v>
      </c>
      <c r="H33" s="303">
        <v>5728348</v>
      </c>
      <c r="I33" s="303">
        <v>2150428</v>
      </c>
      <c r="J33" s="311">
        <v>1229900</v>
      </c>
      <c r="K33" s="303">
        <v>3380328</v>
      </c>
      <c r="N33" s="301">
        <f t="shared" si="0"/>
        <v>0</v>
      </c>
      <c r="O33" s="301">
        <f t="shared" si="1"/>
        <v>0</v>
      </c>
    </row>
    <row r="34" spans="2:15" s="135" customFormat="1" x14ac:dyDescent="0.25">
      <c r="B34" s="134"/>
      <c r="C34" s="256" t="s">
        <v>84</v>
      </c>
      <c r="D34" s="294" t="s">
        <v>559</v>
      </c>
      <c r="E34" s="491" t="s">
        <v>353</v>
      </c>
      <c r="F34" s="303">
        <v>9343982</v>
      </c>
      <c r="G34" s="311">
        <v>-348722</v>
      </c>
      <c r="H34" s="303">
        <v>8995260</v>
      </c>
      <c r="I34" s="303">
        <v>6590001</v>
      </c>
      <c r="J34" s="311">
        <v>-33207</v>
      </c>
      <c r="K34" s="303">
        <v>6556794</v>
      </c>
      <c r="N34" s="301">
        <f t="shared" si="0"/>
        <v>0</v>
      </c>
      <c r="O34" s="301">
        <f t="shared" si="1"/>
        <v>0</v>
      </c>
    </row>
    <row r="35" spans="2:15" s="135" customFormat="1" x14ac:dyDescent="0.25">
      <c r="B35" s="134"/>
      <c r="C35" s="348" t="s">
        <v>215</v>
      </c>
      <c r="D35" s="292" t="s">
        <v>96</v>
      </c>
      <c r="E35" s="491"/>
      <c r="F35" s="304">
        <v>2600000</v>
      </c>
      <c r="G35" s="309">
        <v>0</v>
      </c>
      <c r="H35" s="304">
        <v>2600000</v>
      </c>
      <c r="I35" s="304">
        <v>2600000</v>
      </c>
      <c r="J35" s="309">
        <v>0</v>
      </c>
      <c r="K35" s="304">
        <v>2600000</v>
      </c>
      <c r="N35" s="301">
        <f t="shared" si="0"/>
        <v>0</v>
      </c>
      <c r="O35" s="301">
        <f t="shared" si="1"/>
        <v>0</v>
      </c>
    </row>
    <row r="36" spans="2:15" x14ac:dyDescent="0.25">
      <c r="B36" s="5"/>
      <c r="C36" s="348" t="s">
        <v>216</v>
      </c>
      <c r="D36" s="292" t="s">
        <v>97</v>
      </c>
      <c r="E36" s="491"/>
      <c r="F36" s="304">
        <v>3955</v>
      </c>
      <c r="G36" s="309">
        <v>2919</v>
      </c>
      <c r="H36" s="304">
        <v>6874</v>
      </c>
      <c r="I36" s="304">
        <v>5044</v>
      </c>
      <c r="J36" s="309">
        <v>0</v>
      </c>
      <c r="K36" s="304">
        <v>5044</v>
      </c>
      <c r="N36" s="301">
        <f t="shared" si="0"/>
        <v>0</v>
      </c>
      <c r="O36" s="301">
        <f t="shared" si="1"/>
        <v>0</v>
      </c>
    </row>
    <row r="37" spans="2:15" x14ac:dyDescent="0.25">
      <c r="B37" s="5"/>
      <c r="C37" s="348" t="s">
        <v>234</v>
      </c>
      <c r="D37" s="297" t="s">
        <v>98</v>
      </c>
      <c r="E37" s="491"/>
      <c r="F37" s="309">
        <v>0</v>
      </c>
      <c r="G37" s="309">
        <v>0</v>
      </c>
      <c r="H37" s="304">
        <v>0</v>
      </c>
      <c r="I37" s="309">
        <v>0</v>
      </c>
      <c r="J37" s="309">
        <v>0</v>
      </c>
      <c r="K37" s="304">
        <v>0</v>
      </c>
      <c r="L37" s="136"/>
      <c r="N37" s="301">
        <f t="shared" si="0"/>
        <v>0</v>
      </c>
      <c r="O37" s="301">
        <f t="shared" si="1"/>
        <v>0</v>
      </c>
    </row>
    <row r="38" spans="2:15" x14ac:dyDescent="0.25">
      <c r="B38" s="5"/>
      <c r="C38" s="348" t="s">
        <v>235</v>
      </c>
      <c r="D38" s="297" t="s">
        <v>99</v>
      </c>
      <c r="E38" s="491"/>
      <c r="F38" s="304">
        <v>0</v>
      </c>
      <c r="G38" s="309">
        <v>0</v>
      </c>
      <c r="H38" s="304">
        <v>0</v>
      </c>
      <c r="I38" s="304">
        <v>0</v>
      </c>
      <c r="J38" s="309">
        <v>0</v>
      </c>
      <c r="K38" s="304">
        <v>0</v>
      </c>
      <c r="N38" s="301">
        <f t="shared" si="0"/>
        <v>0</v>
      </c>
      <c r="O38" s="301">
        <f t="shared" si="1"/>
        <v>0</v>
      </c>
    </row>
    <row r="39" spans="2:15" x14ac:dyDescent="0.25">
      <c r="B39" s="5"/>
      <c r="C39" s="348" t="s">
        <v>236</v>
      </c>
      <c r="D39" s="297" t="s">
        <v>100</v>
      </c>
      <c r="E39" s="491"/>
      <c r="F39" s="304">
        <v>3955</v>
      </c>
      <c r="G39" s="304">
        <v>2919</v>
      </c>
      <c r="H39" s="304">
        <v>6874</v>
      </c>
      <c r="I39" s="304">
        <v>5044</v>
      </c>
      <c r="J39" s="304">
        <v>0</v>
      </c>
      <c r="K39" s="304">
        <v>5044</v>
      </c>
      <c r="N39" s="301">
        <f t="shared" si="0"/>
        <v>0</v>
      </c>
      <c r="O39" s="301">
        <f t="shared" si="1"/>
        <v>0</v>
      </c>
    </row>
    <row r="40" spans="2:15" ht="30" x14ac:dyDescent="0.25">
      <c r="B40" s="5"/>
      <c r="C40" s="348" t="s">
        <v>237</v>
      </c>
      <c r="D40" s="297" t="s">
        <v>416</v>
      </c>
      <c r="E40" s="491"/>
      <c r="F40" s="304">
        <v>120980</v>
      </c>
      <c r="G40" s="304">
        <v>0</v>
      </c>
      <c r="H40" s="304">
        <v>120980</v>
      </c>
      <c r="I40" s="304">
        <v>122857</v>
      </c>
      <c r="J40" s="304">
        <v>0</v>
      </c>
      <c r="K40" s="304">
        <v>122857</v>
      </c>
      <c r="N40" s="301">
        <f t="shared" si="0"/>
        <v>0</v>
      </c>
      <c r="O40" s="301">
        <f t="shared" si="1"/>
        <v>0</v>
      </c>
    </row>
    <row r="41" spans="2:15" ht="30" x14ac:dyDescent="0.25">
      <c r="B41" s="5"/>
      <c r="C41" s="348" t="s">
        <v>238</v>
      </c>
      <c r="D41" s="297" t="s">
        <v>417</v>
      </c>
      <c r="E41" s="491"/>
      <c r="F41" s="304">
        <v>990248</v>
      </c>
      <c r="G41" s="304">
        <v>-351641</v>
      </c>
      <c r="H41" s="304">
        <v>638607</v>
      </c>
      <c r="I41" s="304">
        <v>67912</v>
      </c>
      <c r="J41" s="304">
        <v>-33207</v>
      </c>
      <c r="K41" s="304">
        <v>34705</v>
      </c>
      <c r="N41" s="301">
        <f t="shared" si="0"/>
        <v>0</v>
      </c>
      <c r="O41" s="301">
        <f t="shared" si="1"/>
        <v>0</v>
      </c>
    </row>
    <row r="42" spans="2:15" x14ac:dyDescent="0.25">
      <c r="B42" s="5"/>
      <c r="C42" s="348" t="s">
        <v>418</v>
      </c>
      <c r="D42" s="292" t="s">
        <v>101</v>
      </c>
      <c r="E42" s="491"/>
      <c r="F42" s="304">
        <v>3794237</v>
      </c>
      <c r="G42" s="304">
        <v>0</v>
      </c>
      <c r="H42" s="304">
        <v>3794237</v>
      </c>
      <c r="I42" s="304">
        <v>2873140</v>
      </c>
      <c r="J42" s="304">
        <v>0</v>
      </c>
      <c r="K42" s="304">
        <v>2873140</v>
      </c>
      <c r="N42" s="301">
        <f t="shared" si="0"/>
        <v>0</v>
      </c>
      <c r="O42" s="301">
        <f t="shared" si="1"/>
        <v>0</v>
      </c>
    </row>
    <row r="43" spans="2:15" x14ac:dyDescent="0.25">
      <c r="B43" s="5"/>
      <c r="C43" s="348" t="s">
        <v>419</v>
      </c>
      <c r="D43" s="297" t="s">
        <v>102</v>
      </c>
      <c r="E43" s="491"/>
      <c r="F43" s="304">
        <v>269456</v>
      </c>
      <c r="G43" s="304">
        <v>0</v>
      </c>
      <c r="H43" s="304">
        <v>269456</v>
      </c>
      <c r="I43" s="304">
        <v>227411</v>
      </c>
      <c r="J43" s="304">
        <v>0</v>
      </c>
      <c r="K43" s="304">
        <v>227411</v>
      </c>
      <c r="N43" s="301">
        <f t="shared" si="0"/>
        <v>0</v>
      </c>
      <c r="O43" s="301">
        <f t="shared" si="1"/>
        <v>0</v>
      </c>
    </row>
    <row r="44" spans="2:15" x14ac:dyDescent="0.25">
      <c r="B44" s="5"/>
      <c r="C44" s="348" t="s">
        <v>420</v>
      </c>
      <c r="D44" s="297" t="s">
        <v>103</v>
      </c>
      <c r="E44" s="491"/>
      <c r="F44" s="304">
        <v>0</v>
      </c>
      <c r="G44" s="304">
        <v>0</v>
      </c>
      <c r="H44" s="304">
        <v>0</v>
      </c>
      <c r="I44" s="304">
        <v>0</v>
      </c>
      <c r="J44" s="304">
        <v>0</v>
      </c>
      <c r="K44" s="304">
        <v>0</v>
      </c>
      <c r="N44" s="301">
        <f t="shared" si="0"/>
        <v>0</v>
      </c>
      <c r="O44" s="301">
        <f t="shared" si="1"/>
        <v>0</v>
      </c>
    </row>
    <row r="45" spans="2:15" x14ac:dyDescent="0.25">
      <c r="B45" s="5"/>
      <c r="C45" s="348" t="s">
        <v>421</v>
      </c>
      <c r="D45" s="297" t="s">
        <v>104</v>
      </c>
      <c r="E45" s="491"/>
      <c r="F45" s="304">
        <v>3424482</v>
      </c>
      <c r="G45" s="304">
        <v>0</v>
      </c>
      <c r="H45" s="304">
        <v>3424482</v>
      </c>
      <c r="I45" s="304">
        <v>2545855</v>
      </c>
      <c r="J45" s="304">
        <v>0</v>
      </c>
      <c r="K45" s="304">
        <v>2545855</v>
      </c>
      <c r="N45" s="301">
        <f t="shared" si="0"/>
        <v>0</v>
      </c>
      <c r="O45" s="301">
        <f t="shared" si="1"/>
        <v>0</v>
      </c>
    </row>
    <row r="46" spans="2:15" s="135" customFormat="1" x14ac:dyDescent="0.25">
      <c r="B46" s="134"/>
      <c r="C46" s="348" t="s">
        <v>422</v>
      </c>
      <c r="D46" s="297" t="s">
        <v>105</v>
      </c>
      <c r="E46" s="491"/>
      <c r="F46" s="304">
        <v>100299</v>
      </c>
      <c r="G46" s="304">
        <v>0</v>
      </c>
      <c r="H46" s="304">
        <v>100299</v>
      </c>
      <c r="I46" s="304">
        <v>99874</v>
      </c>
      <c r="J46" s="304">
        <v>0</v>
      </c>
      <c r="K46" s="304">
        <v>99874</v>
      </c>
      <c r="N46" s="301">
        <f t="shared" si="0"/>
        <v>0</v>
      </c>
      <c r="O46" s="301">
        <f t="shared" si="1"/>
        <v>0</v>
      </c>
    </row>
    <row r="47" spans="2:15" x14ac:dyDescent="0.25">
      <c r="B47" s="5"/>
      <c r="C47" s="348" t="s">
        <v>423</v>
      </c>
      <c r="D47" s="292" t="s">
        <v>106</v>
      </c>
      <c r="E47" s="491"/>
      <c r="F47" s="304">
        <v>1834562</v>
      </c>
      <c r="G47" s="304">
        <v>0</v>
      </c>
      <c r="H47" s="304">
        <v>1834562</v>
      </c>
      <c r="I47" s="304">
        <v>921048</v>
      </c>
      <c r="J47" s="304">
        <v>0</v>
      </c>
      <c r="K47" s="304">
        <v>921048</v>
      </c>
      <c r="N47" s="301">
        <f t="shared" si="0"/>
        <v>0</v>
      </c>
      <c r="O47" s="301">
        <f t="shared" si="1"/>
        <v>0</v>
      </c>
    </row>
    <row r="48" spans="2:15" s="135" customFormat="1" x14ac:dyDescent="0.25">
      <c r="B48" s="134"/>
      <c r="C48" s="348" t="s">
        <v>424</v>
      </c>
      <c r="D48" s="298" t="s">
        <v>425</v>
      </c>
      <c r="E48" s="491"/>
      <c r="F48" s="304">
        <v>0</v>
      </c>
      <c r="G48" s="304">
        <v>0</v>
      </c>
      <c r="H48" s="304">
        <v>0</v>
      </c>
      <c r="I48" s="304">
        <v>0</v>
      </c>
      <c r="J48" s="304">
        <v>0</v>
      </c>
      <c r="K48" s="304">
        <v>0</v>
      </c>
      <c r="N48" s="301">
        <f t="shared" si="0"/>
        <v>0</v>
      </c>
      <c r="O48" s="301">
        <f t="shared" si="1"/>
        <v>0</v>
      </c>
    </row>
    <row r="49" spans="2:15" x14ac:dyDescent="0.25">
      <c r="B49" s="5"/>
      <c r="C49" s="348" t="s">
        <v>426</v>
      </c>
      <c r="D49" s="298" t="s">
        <v>427</v>
      </c>
      <c r="E49" s="491"/>
      <c r="F49" s="304">
        <v>1834562</v>
      </c>
      <c r="G49" s="304">
        <v>0</v>
      </c>
      <c r="H49" s="304">
        <v>1834562</v>
      </c>
      <c r="I49" s="304">
        <v>921048</v>
      </c>
      <c r="J49" s="304">
        <v>0</v>
      </c>
      <c r="K49" s="304">
        <v>921048</v>
      </c>
      <c r="N49" s="301">
        <f t="shared" si="0"/>
        <v>0</v>
      </c>
      <c r="O49" s="301">
        <f t="shared" si="1"/>
        <v>0</v>
      </c>
    </row>
    <row r="50" spans="2:15" x14ac:dyDescent="0.25">
      <c r="B50" s="5"/>
      <c r="C50" s="348" t="s">
        <v>428</v>
      </c>
      <c r="D50" s="293" t="s">
        <v>429</v>
      </c>
      <c r="E50" s="492"/>
      <c r="F50" s="304">
        <v>0</v>
      </c>
      <c r="G50" s="304">
        <v>0</v>
      </c>
      <c r="H50" s="304">
        <v>0</v>
      </c>
      <c r="I50" s="304">
        <v>0</v>
      </c>
      <c r="J50" s="304">
        <v>0</v>
      </c>
      <c r="K50" s="304">
        <v>0</v>
      </c>
      <c r="N50" s="301">
        <f t="shared" si="0"/>
        <v>0</v>
      </c>
      <c r="O50" s="301">
        <f t="shared" si="1"/>
        <v>0</v>
      </c>
    </row>
    <row r="51" spans="2:15" x14ac:dyDescent="0.25">
      <c r="B51" s="5"/>
      <c r="C51" s="258"/>
      <c r="D51" s="293"/>
      <c r="E51" s="491"/>
      <c r="F51" s="304"/>
      <c r="G51" s="304"/>
      <c r="H51" s="304"/>
      <c r="I51" s="304"/>
      <c r="J51" s="304"/>
      <c r="K51" s="304"/>
      <c r="N51" s="301">
        <f t="shared" si="0"/>
        <v>0</v>
      </c>
      <c r="O51" s="301">
        <f t="shared" si="1"/>
        <v>0</v>
      </c>
    </row>
    <row r="52" spans="2:15" x14ac:dyDescent="0.25">
      <c r="B52" s="27"/>
      <c r="C52" s="259"/>
      <c r="D52" s="299" t="s">
        <v>430</v>
      </c>
      <c r="E52" s="493"/>
      <c r="F52" s="308">
        <v>61308577</v>
      </c>
      <c r="G52" s="308">
        <v>80496614</v>
      </c>
      <c r="H52" s="239">
        <v>141805191</v>
      </c>
      <c r="I52" s="308">
        <v>44776204</v>
      </c>
      <c r="J52" s="308">
        <v>70867059</v>
      </c>
      <c r="K52" s="239">
        <v>115643263</v>
      </c>
      <c r="N52" s="301">
        <f t="shared" si="0"/>
        <v>0</v>
      </c>
      <c r="O52" s="301">
        <f t="shared" si="1"/>
        <v>0</v>
      </c>
    </row>
    <row r="53" spans="2:15" x14ac:dyDescent="0.25">
      <c r="B53" s="7"/>
      <c r="C53" s="11"/>
      <c r="D53" s="12"/>
      <c r="E53" s="123"/>
      <c r="F53" s="137"/>
      <c r="H53" s="113"/>
    </row>
    <row r="54" spans="2:15" x14ac:dyDescent="0.25">
      <c r="B54" s="565"/>
      <c r="C54" s="565"/>
      <c r="D54" s="565"/>
      <c r="E54" s="565"/>
      <c r="F54" s="565"/>
      <c r="G54" s="565"/>
      <c r="H54" s="565"/>
      <c r="I54" s="565"/>
      <c r="J54" s="565"/>
      <c r="K54" s="565"/>
    </row>
    <row r="56" spans="2:15" x14ac:dyDescent="0.25">
      <c r="F56" s="300">
        <f t="shared" ref="F56:K56" si="2">+F16-SUM(F17:F18)</f>
        <v>0</v>
      </c>
      <c r="G56" s="300">
        <f t="shared" si="2"/>
        <v>0</v>
      </c>
      <c r="H56" s="300">
        <f t="shared" si="2"/>
        <v>0</v>
      </c>
      <c r="I56" s="300">
        <f t="shared" si="2"/>
        <v>0</v>
      </c>
      <c r="J56" s="300">
        <f t="shared" si="2"/>
        <v>0</v>
      </c>
      <c r="K56" s="300">
        <f t="shared" si="2"/>
        <v>0</v>
      </c>
    </row>
    <row r="57" spans="2:15" x14ac:dyDescent="0.25">
      <c r="F57" s="300">
        <f>+F20-SUM(F21:F24)</f>
        <v>0</v>
      </c>
      <c r="G57" s="300">
        <f t="shared" ref="G57:K57" si="3">+G20-SUM(G21:G24)</f>
        <v>0</v>
      </c>
      <c r="H57" s="300">
        <f t="shared" si="3"/>
        <v>0</v>
      </c>
      <c r="I57" s="300">
        <f t="shared" si="3"/>
        <v>0</v>
      </c>
      <c r="J57" s="300">
        <f t="shared" si="3"/>
        <v>0</v>
      </c>
      <c r="K57" s="300">
        <f t="shared" si="3"/>
        <v>0</v>
      </c>
    </row>
    <row r="58" spans="2:15" x14ac:dyDescent="0.25">
      <c r="F58" s="300">
        <f>+F27-SUM(F28:F29)</f>
        <v>0</v>
      </c>
      <c r="G58" s="300">
        <f t="shared" ref="G58:K58" si="4">+G27-SUM(G28:G29)</f>
        <v>0</v>
      </c>
      <c r="H58" s="300">
        <f t="shared" si="4"/>
        <v>0</v>
      </c>
      <c r="I58" s="300">
        <f t="shared" si="4"/>
        <v>0</v>
      </c>
      <c r="J58" s="300">
        <f t="shared" si="4"/>
        <v>0</v>
      </c>
      <c r="K58" s="300">
        <f t="shared" si="4"/>
        <v>0</v>
      </c>
    </row>
    <row r="59" spans="2:15" x14ac:dyDescent="0.25">
      <c r="F59" s="300">
        <f>+F30-SUM(F31:F32)</f>
        <v>0</v>
      </c>
      <c r="G59" s="300">
        <f t="shared" ref="G59:K59" si="5">+G30-SUM(G31:G32)</f>
        <v>0</v>
      </c>
      <c r="H59" s="300">
        <f t="shared" si="5"/>
        <v>0</v>
      </c>
      <c r="I59" s="300">
        <f t="shared" si="5"/>
        <v>0</v>
      </c>
      <c r="J59" s="300">
        <f t="shared" si="5"/>
        <v>0</v>
      </c>
      <c r="K59" s="300">
        <f t="shared" si="5"/>
        <v>0</v>
      </c>
    </row>
    <row r="60" spans="2:15" x14ac:dyDescent="0.25">
      <c r="F60" s="300">
        <f>+F34-F35-F36-F40-F41-F42-F47-F50</f>
        <v>0</v>
      </c>
      <c r="G60" s="300">
        <f t="shared" ref="G60:K60" si="6">+G34-G35-G36-G40-G41-G42-G47-G50</f>
        <v>0</v>
      </c>
      <c r="H60" s="300">
        <f t="shared" si="6"/>
        <v>0</v>
      </c>
      <c r="I60" s="300">
        <f t="shared" si="6"/>
        <v>0</v>
      </c>
      <c r="J60" s="300">
        <f t="shared" si="6"/>
        <v>0</v>
      </c>
      <c r="K60" s="300">
        <f t="shared" si="6"/>
        <v>0</v>
      </c>
    </row>
    <row r="61" spans="2:15" x14ac:dyDescent="0.25">
      <c r="F61" s="300">
        <f>+F36-SUM(F37:F39)</f>
        <v>0</v>
      </c>
      <c r="G61" s="300">
        <f t="shared" ref="G61:K61" si="7">+G36-SUM(G37:G39)</f>
        <v>0</v>
      </c>
      <c r="H61" s="300">
        <f t="shared" si="7"/>
        <v>0</v>
      </c>
      <c r="I61" s="300">
        <f t="shared" si="7"/>
        <v>0</v>
      </c>
      <c r="J61" s="300">
        <f t="shared" si="7"/>
        <v>0</v>
      </c>
      <c r="K61" s="300">
        <f t="shared" si="7"/>
        <v>0</v>
      </c>
    </row>
    <row r="62" spans="2:15" x14ac:dyDescent="0.25">
      <c r="F62" s="300">
        <f>+F42-SUM(F43:F46)</f>
        <v>0</v>
      </c>
      <c r="G62" s="300">
        <f t="shared" ref="G62:K62" si="8">+G42-SUM(G43:G46)</f>
        <v>0</v>
      </c>
      <c r="H62" s="300">
        <f t="shared" si="8"/>
        <v>0</v>
      </c>
      <c r="I62" s="300">
        <f t="shared" si="8"/>
        <v>0</v>
      </c>
      <c r="J62" s="300">
        <f t="shared" si="8"/>
        <v>0</v>
      </c>
      <c r="K62" s="300">
        <f t="shared" si="8"/>
        <v>0</v>
      </c>
    </row>
    <row r="63" spans="2:15" x14ac:dyDescent="0.25">
      <c r="F63" s="300">
        <f>+F47-SUM(F48:F49)</f>
        <v>0</v>
      </c>
      <c r="G63" s="300">
        <f t="shared" ref="G63:K63" si="9">+G47-SUM(G48:G49)</f>
        <v>0</v>
      </c>
      <c r="H63" s="300">
        <f t="shared" si="9"/>
        <v>0</v>
      </c>
      <c r="I63" s="300">
        <f t="shared" si="9"/>
        <v>0</v>
      </c>
      <c r="J63" s="300">
        <f t="shared" si="9"/>
        <v>0</v>
      </c>
      <c r="K63" s="300">
        <f t="shared" si="9"/>
        <v>0</v>
      </c>
    </row>
    <row r="64" spans="2:15" x14ac:dyDescent="0.25">
      <c r="F64" s="300">
        <f t="shared" ref="F64:K64" si="10">+F52-(+F11+F12+F13+F14+F15+F16+F19+F20+F25+F26+F27+F30+F33+F34)</f>
        <v>0</v>
      </c>
      <c r="G64" s="300">
        <f t="shared" si="10"/>
        <v>0</v>
      </c>
      <c r="H64" s="300">
        <f t="shared" si="10"/>
        <v>0</v>
      </c>
      <c r="I64" s="300">
        <f t="shared" si="10"/>
        <v>0</v>
      </c>
      <c r="J64" s="300">
        <f t="shared" si="10"/>
        <v>0</v>
      </c>
      <c r="K64" s="300">
        <f t="shared" si="10"/>
        <v>0</v>
      </c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59" orientation="portrait" r:id="rId1"/>
  <headerFooter alignWithMargins="0">
    <oddFooter>&amp;CEkteki dipnotlar bu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/>
  </sheetViews>
  <sheetFormatPr defaultRowHeight="12.75" x14ac:dyDescent="0.2"/>
  <cols>
    <col min="1" max="1" width="3" style="143" customWidth="1"/>
    <col min="2" max="2" width="9.140625" style="143"/>
    <col min="3" max="3" width="72.5703125" style="143" bestFit="1" customWidth="1"/>
    <col min="4" max="4" width="8.28515625" style="494" customWidth="1"/>
    <col min="5" max="10" width="15" style="143" customWidth="1"/>
    <col min="11" max="16384" width="9.140625" style="143"/>
  </cols>
  <sheetData>
    <row r="1" spans="1:11" x14ac:dyDescent="0.2">
      <c r="A1" s="140"/>
      <c r="B1" s="140"/>
      <c r="C1" s="141"/>
      <c r="D1" s="141"/>
      <c r="E1" s="434"/>
      <c r="F1" s="142"/>
      <c r="G1" s="435"/>
      <c r="H1" s="434"/>
      <c r="I1" s="142"/>
      <c r="J1" s="435"/>
    </row>
    <row r="2" spans="1:11" ht="16.5" customHeight="1" x14ac:dyDescent="0.25">
      <c r="A2" s="144"/>
      <c r="B2" s="591" t="s">
        <v>566</v>
      </c>
      <c r="C2" s="592"/>
      <c r="D2" s="145"/>
      <c r="E2" s="596" t="s">
        <v>358</v>
      </c>
      <c r="F2" s="596"/>
      <c r="G2" s="596"/>
      <c r="H2" s="596" t="s">
        <v>358</v>
      </c>
      <c r="I2" s="596"/>
      <c r="J2" s="596"/>
    </row>
    <row r="3" spans="1:11" ht="16.5" customHeight="1" x14ac:dyDescent="0.2">
      <c r="A3" s="144"/>
      <c r="B3" s="593"/>
      <c r="C3" s="592"/>
      <c r="D3" s="145"/>
      <c r="E3" s="587" t="s">
        <v>107</v>
      </c>
      <c r="F3" s="594"/>
      <c r="G3" s="594"/>
      <c r="H3" s="587" t="s">
        <v>108</v>
      </c>
      <c r="I3" s="594"/>
      <c r="J3" s="595"/>
    </row>
    <row r="4" spans="1:11" ht="16.5" customHeight="1" x14ac:dyDescent="0.2">
      <c r="A4" s="144"/>
      <c r="B4" s="313"/>
      <c r="C4" s="312"/>
      <c r="D4" s="145"/>
      <c r="E4" s="587" t="s">
        <v>374</v>
      </c>
      <c r="F4" s="588"/>
      <c r="G4" s="588"/>
      <c r="H4" s="589" t="s">
        <v>305</v>
      </c>
      <c r="I4" s="588"/>
      <c r="J4" s="590"/>
    </row>
    <row r="5" spans="1:11" ht="15.75" x14ac:dyDescent="0.25">
      <c r="A5" s="146"/>
      <c r="B5" s="156"/>
      <c r="C5" s="186"/>
      <c r="D5" s="19"/>
      <c r="E5" s="479"/>
      <c r="F5" s="97" t="s">
        <v>604</v>
      </c>
      <c r="G5" s="559"/>
      <c r="H5" s="558"/>
      <c r="I5" s="97" t="s">
        <v>599</v>
      </c>
      <c r="J5" s="486"/>
      <c r="K5" s="112"/>
    </row>
    <row r="6" spans="1:11" ht="9.9499999999999993" customHeight="1" x14ac:dyDescent="0.25">
      <c r="A6" s="144"/>
      <c r="B6" s="156"/>
      <c r="C6" s="186"/>
      <c r="D6" s="185"/>
      <c r="E6" s="560"/>
      <c r="F6" s="483"/>
      <c r="G6" s="561"/>
      <c r="H6" s="480"/>
      <c r="I6" s="483"/>
      <c r="J6" s="487"/>
      <c r="K6" s="112"/>
    </row>
    <row r="7" spans="1:11" ht="15.75" x14ac:dyDescent="0.2">
      <c r="A7" s="144"/>
      <c r="B7" s="144"/>
      <c r="C7" s="148"/>
      <c r="D7" s="149" t="s">
        <v>2</v>
      </c>
      <c r="E7" s="484" t="s">
        <v>183</v>
      </c>
      <c r="F7" s="484" t="s">
        <v>71</v>
      </c>
      <c r="G7" s="484" t="s">
        <v>109</v>
      </c>
      <c r="H7" s="481" t="s">
        <v>183</v>
      </c>
      <c r="I7" s="484" t="s">
        <v>71</v>
      </c>
      <c r="J7" s="488" t="s">
        <v>109</v>
      </c>
      <c r="K7" s="150"/>
    </row>
    <row r="8" spans="1:11" ht="15.75" x14ac:dyDescent="0.25">
      <c r="A8" s="146"/>
      <c r="B8" s="146"/>
      <c r="C8" s="147"/>
      <c r="D8" s="183" t="s">
        <v>362</v>
      </c>
      <c r="E8" s="485"/>
      <c r="F8" s="485"/>
      <c r="G8" s="485"/>
      <c r="H8" s="482"/>
      <c r="I8" s="485"/>
      <c r="J8" s="489"/>
    </row>
    <row r="9" spans="1:11" ht="15.75" x14ac:dyDescent="0.25">
      <c r="A9" s="144"/>
      <c r="B9" s="372" t="s">
        <v>110</v>
      </c>
      <c r="C9" s="10"/>
      <c r="D9" s="151"/>
      <c r="E9" s="539">
        <v>20511386</v>
      </c>
      <c r="F9" s="539">
        <v>68275361</v>
      </c>
      <c r="G9" s="540">
        <v>88786747</v>
      </c>
      <c r="H9" s="539">
        <v>15631050</v>
      </c>
      <c r="I9" s="539">
        <v>63180098</v>
      </c>
      <c r="J9" s="541">
        <v>78811148</v>
      </c>
    </row>
    <row r="10" spans="1:11" ht="15.75" x14ac:dyDescent="0.25">
      <c r="A10" s="144"/>
      <c r="B10" s="372" t="s">
        <v>36</v>
      </c>
      <c r="C10" s="10" t="s">
        <v>111</v>
      </c>
      <c r="D10" s="320" t="s">
        <v>343</v>
      </c>
      <c r="E10" s="539">
        <v>7694283</v>
      </c>
      <c r="F10" s="539">
        <v>9198535</v>
      </c>
      <c r="G10" s="542">
        <v>16892818</v>
      </c>
      <c r="H10" s="539">
        <v>5467103</v>
      </c>
      <c r="I10" s="539">
        <v>8494531</v>
      </c>
      <c r="J10" s="543">
        <v>13961634</v>
      </c>
    </row>
    <row r="11" spans="1:11" ht="15.75" x14ac:dyDescent="0.25">
      <c r="A11" s="144"/>
      <c r="B11" s="373" t="s">
        <v>511</v>
      </c>
      <c r="C11" s="7" t="s">
        <v>112</v>
      </c>
      <c r="D11" s="320"/>
      <c r="E11" s="305">
        <v>7407079</v>
      </c>
      <c r="F11" s="305">
        <v>5005585</v>
      </c>
      <c r="G11" s="304">
        <v>12412664</v>
      </c>
      <c r="H11" s="305">
        <v>5437116</v>
      </c>
      <c r="I11" s="305">
        <v>4617181</v>
      </c>
      <c r="J11" s="304">
        <v>10054297</v>
      </c>
    </row>
    <row r="12" spans="1:11" ht="15.75" x14ac:dyDescent="0.25">
      <c r="A12" s="144"/>
      <c r="B12" s="374" t="s">
        <v>512</v>
      </c>
      <c r="C12" s="7" t="s">
        <v>113</v>
      </c>
      <c r="D12" s="321"/>
      <c r="E12" s="305">
        <v>172526</v>
      </c>
      <c r="F12" s="305">
        <v>0</v>
      </c>
      <c r="G12" s="304">
        <v>172526</v>
      </c>
      <c r="H12" s="305">
        <v>123524</v>
      </c>
      <c r="I12" s="305">
        <v>0</v>
      </c>
      <c r="J12" s="304">
        <v>123524</v>
      </c>
    </row>
    <row r="13" spans="1:11" ht="15.75" x14ac:dyDescent="0.25">
      <c r="A13" s="144"/>
      <c r="B13" s="374" t="s">
        <v>513</v>
      </c>
      <c r="C13" s="7" t="s">
        <v>114</v>
      </c>
      <c r="D13" s="321"/>
      <c r="E13" s="305">
        <v>0</v>
      </c>
      <c r="F13" s="305">
        <v>0</v>
      </c>
      <c r="G13" s="304">
        <v>0</v>
      </c>
      <c r="H13" s="305">
        <v>0</v>
      </c>
      <c r="I13" s="305">
        <v>0</v>
      </c>
      <c r="J13" s="304">
        <v>0</v>
      </c>
    </row>
    <row r="14" spans="1:11" ht="15.75" x14ac:dyDescent="0.25">
      <c r="A14" s="144"/>
      <c r="B14" s="375" t="s">
        <v>514</v>
      </c>
      <c r="C14" s="7" t="s">
        <v>115</v>
      </c>
      <c r="D14" s="321"/>
      <c r="E14" s="305">
        <v>7234553</v>
      </c>
      <c r="F14" s="305">
        <v>5005585</v>
      </c>
      <c r="G14" s="304">
        <v>12240138</v>
      </c>
      <c r="H14" s="305">
        <v>5313592</v>
      </c>
      <c r="I14" s="305">
        <v>4617181</v>
      </c>
      <c r="J14" s="304">
        <v>9930773</v>
      </c>
    </row>
    <row r="15" spans="1:11" ht="15.75" x14ac:dyDescent="0.25">
      <c r="A15" s="144"/>
      <c r="B15" s="376" t="s">
        <v>515</v>
      </c>
      <c r="C15" s="7" t="s">
        <v>116</v>
      </c>
      <c r="D15" s="321"/>
      <c r="E15" s="305">
        <v>287204</v>
      </c>
      <c r="F15" s="305">
        <v>508935</v>
      </c>
      <c r="G15" s="304">
        <v>796139</v>
      </c>
      <c r="H15" s="305">
        <v>27120</v>
      </c>
      <c r="I15" s="305">
        <v>784497</v>
      </c>
      <c r="J15" s="304">
        <v>811617</v>
      </c>
    </row>
    <row r="16" spans="1:11" ht="15.75" x14ac:dyDescent="0.25">
      <c r="A16" s="144"/>
      <c r="B16" s="374" t="s">
        <v>516</v>
      </c>
      <c r="C16" s="7" t="s">
        <v>117</v>
      </c>
      <c r="D16" s="321"/>
      <c r="E16" s="305">
        <v>184201</v>
      </c>
      <c r="F16" s="305">
        <v>508935</v>
      </c>
      <c r="G16" s="304">
        <v>693136</v>
      </c>
      <c r="H16" s="305">
        <v>27120</v>
      </c>
      <c r="I16" s="305">
        <v>784497</v>
      </c>
      <c r="J16" s="304">
        <v>811617</v>
      </c>
    </row>
    <row r="17" spans="1:10" ht="15.75" x14ac:dyDescent="0.25">
      <c r="A17" s="144"/>
      <c r="B17" s="374" t="s">
        <v>517</v>
      </c>
      <c r="C17" s="7" t="s">
        <v>118</v>
      </c>
      <c r="D17" s="321"/>
      <c r="E17" s="305">
        <v>103003</v>
      </c>
      <c r="F17" s="305">
        <v>0</v>
      </c>
      <c r="G17" s="304">
        <v>103003</v>
      </c>
      <c r="H17" s="305">
        <v>0</v>
      </c>
      <c r="I17" s="305">
        <v>0</v>
      </c>
      <c r="J17" s="304">
        <v>0</v>
      </c>
    </row>
    <row r="18" spans="1:10" ht="15.75" x14ac:dyDescent="0.25">
      <c r="A18" s="144"/>
      <c r="B18" s="376" t="s">
        <v>518</v>
      </c>
      <c r="C18" s="7" t="s">
        <v>119</v>
      </c>
      <c r="D18" s="321"/>
      <c r="E18" s="305">
        <v>0</v>
      </c>
      <c r="F18" s="305">
        <v>3684015</v>
      </c>
      <c r="G18" s="304">
        <v>3684015</v>
      </c>
      <c r="H18" s="305">
        <v>2867</v>
      </c>
      <c r="I18" s="305">
        <v>3092853</v>
      </c>
      <c r="J18" s="304">
        <v>3095720</v>
      </c>
    </row>
    <row r="19" spans="1:10" ht="15.75" x14ac:dyDescent="0.25">
      <c r="A19" s="144"/>
      <c r="B19" s="374" t="s">
        <v>519</v>
      </c>
      <c r="C19" s="7" t="s">
        <v>120</v>
      </c>
      <c r="D19" s="321"/>
      <c r="E19" s="305">
        <v>0</v>
      </c>
      <c r="F19" s="305">
        <v>3684015</v>
      </c>
      <c r="G19" s="304">
        <v>3684015</v>
      </c>
      <c r="H19" s="305">
        <v>2867</v>
      </c>
      <c r="I19" s="305">
        <v>3092853</v>
      </c>
      <c r="J19" s="304">
        <v>3095720</v>
      </c>
    </row>
    <row r="20" spans="1:10" ht="15.75" x14ac:dyDescent="0.25">
      <c r="A20" s="144"/>
      <c r="B20" s="374" t="s">
        <v>520</v>
      </c>
      <c r="C20" s="7" t="s">
        <v>121</v>
      </c>
      <c r="D20" s="321"/>
      <c r="E20" s="305">
        <v>0</v>
      </c>
      <c r="F20" s="305">
        <v>0</v>
      </c>
      <c r="G20" s="304">
        <v>0</v>
      </c>
      <c r="H20" s="305">
        <v>0</v>
      </c>
      <c r="I20" s="305">
        <v>0</v>
      </c>
      <c r="J20" s="304">
        <v>0</v>
      </c>
    </row>
    <row r="21" spans="1:10" ht="15.75" x14ac:dyDescent="0.25">
      <c r="A21" s="144"/>
      <c r="B21" s="376" t="s">
        <v>521</v>
      </c>
      <c r="C21" s="7" t="s">
        <v>122</v>
      </c>
      <c r="D21" s="321"/>
      <c r="E21" s="305">
        <v>0</v>
      </c>
      <c r="F21" s="305">
        <v>0</v>
      </c>
      <c r="G21" s="304">
        <v>0</v>
      </c>
      <c r="H21" s="305">
        <v>0</v>
      </c>
      <c r="I21" s="305">
        <v>0</v>
      </c>
      <c r="J21" s="304">
        <v>0</v>
      </c>
    </row>
    <row r="22" spans="1:10" ht="15.75" x14ac:dyDescent="0.25">
      <c r="A22" s="144"/>
      <c r="B22" s="376" t="s">
        <v>522</v>
      </c>
      <c r="C22" s="7" t="s">
        <v>123</v>
      </c>
      <c r="D22" s="321"/>
      <c r="E22" s="305">
        <v>0</v>
      </c>
      <c r="F22" s="305">
        <v>0</v>
      </c>
      <c r="G22" s="304">
        <v>0</v>
      </c>
      <c r="H22" s="305">
        <v>0</v>
      </c>
      <c r="I22" s="305">
        <v>0</v>
      </c>
      <c r="J22" s="304">
        <v>0</v>
      </c>
    </row>
    <row r="23" spans="1:10" ht="15.75" x14ac:dyDescent="0.25">
      <c r="A23" s="144"/>
      <c r="B23" s="374" t="s">
        <v>523</v>
      </c>
      <c r="C23" s="7" t="s">
        <v>124</v>
      </c>
      <c r="D23" s="321"/>
      <c r="E23" s="305">
        <v>0</v>
      </c>
      <c r="F23" s="305">
        <v>0</v>
      </c>
      <c r="G23" s="304">
        <v>0</v>
      </c>
      <c r="H23" s="305">
        <v>0</v>
      </c>
      <c r="I23" s="305">
        <v>0</v>
      </c>
      <c r="J23" s="304">
        <v>0</v>
      </c>
    </row>
    <row r="24" spans="1:10" ht="15.75" x14ac:dyDescent="0.25">
      <c r="A24" s="144"/>
      <c r="B24" s="374" t="s">
        <v>524</v>
      </c>
      <c r="C24" s="7" t="s">
        <v>125</v>
      </c>
      <c r="D24" s="321"/>
      <c r="E24" s="305">
        <v>0</v>
      </c>
      <c r="F24" s="305">
        <v>0</v>
      </c>
      <c r="G24" s="304">
        <v>0</v>
      </c>
      <c r="H24" s="305">
        <v>0</v>
      </c>
      <c r="I24" s="305">
        <v>0</v>
      </c>
      <c r="J24" s="304">
        <v>0</v>
      </c>
    </row>
    <row r="25" spans="1:10" ht="15.75" x14ac:dyDescent="0.25">
      <c r="A25" s="144"/>
      <c r="B25" s="376" t="s">
        <v>525</v>
      </c>
      <c r="C25" s="7" t="s">
        <v>126</v>
      </c>
      <c r="D25" s="321"/>
      <c r="E25" s="305">
        <v>0</v>
      </c>
      <c r="F25" s="305">
        <v>0</v>
      </c>
      <c r="G25" s="304">
        <v>0</v>
      </c>
      <c r="H25" s="305">
        <v>0</v>
      </c>
      <c r="I25" s="305">
        <v>0</v>
      </c>
      <c r="J25" s="304">
        <v>0</v>
      </c>
    </row>
    <row r="26" spans="1:10" ht="15.75" x14ac:dyDescent="0.25">
      <c r="A26" s="144"/>
      <c r="B26" s="376" t="s">
        <v>526</v>
      </c>
      <c r="C26" s="7" t="s">
        <v>127</v>
      </c>
      <c r="D26" s="321"/>
      <c r="E26" s="305">
        <v>0</v>
      </c>
      <c r="F26" s="305">
        <v>0</v>
      </c>
      <c r="G26" s="304">
        <v>0</v>
      </c>
      <c r="H26" s="305">
        <v>0</v>
      </c>
      <c r="I26" s="305">
        <v>0</v>
      </c>
      <c r="J26" s="304">
        <v>0</v>
      </c>
    </row>
    <row r="27" spans="1:10" ht="15.75" x14ac:dyDescent="0.25">
      <c r="A27" s="5"/>
      <c r="B27" s="372" t="s">
        <v>38</v>
      </c>
      <c r="C27" s="10" t="s">
        <v>128</v>
      </c>
      <c r="D27" s="320" t="s">
        <v>343</v>
      </c>
      <c r="E27" s="539">
        <v>3964422</v>
      </c>
      <c r="F27" s="539">
        <v>2408706</v>
      </c>
      <c r="G27" s="542">
        <v>6373128</v>
      </c>
      <c r="H27" s="539">
        <v>3529542</v>
      </c>
      <c r="I27" s="539">
        <v>4136325</v>
      </c>
      <c r="J27" s="543">
        <v>7665867</v>
      </c>
    </row>
    <row r="28" spans="1:10" ht="15.75" x14ac:dyDescent="0.25">
      <c r="A28" s="5"/>
      <c r="B28" s="376" t="s">
        <v>527</v>
      </c>
      <c r="C28" s="7" t="s">
        <v>129</v>
      </c>
      <c r="D28" s="322"/>
      <c r="E28" s="544">
        <v>3964422</v>
      </c>
      <c r="F28" s="544">
        <v>2408706</v>
      </c>
      <c r="G28" s="545">
        <v>6373128</v>
      </c>
      <c r="H28" s="544">
        <v>3529542</v>
      </c>
      <c r="I28" s="544">
        <v>4136325</v>
      </c>
      <c r="J28" s="546">
        <v>7665867</v>
      </c>
    </row>
    <row r="29" spans="1:10" ht="15.75" x14ac:dyDescent="0.25">
      <c r="A29" s="5"/>
      <c r="B29" s="374" t="s">
        <v>528</v>
      </c>
      <c r="C29" s="7" t="s">
        <v>323</v>
      </c>
      <c r="D29" s="321"/>
      <c r="E29" s="544">
        <v>296277</v>
      </c>
      <c r="F29" s="547">
        <v>2408706</v>
      </c>
      <c r="G29" s="545">
        <v>2704983</v>
      </c>
      <c r="H29" s="544">
        <v>504842</v>
      </c>
      <c r="I29" s="547">
        <v>4136325</v>
      </c>
      <c r="J29" s="546">
        <v>4641167</v>
      </c>
    </row>
    <row r="30" spans="1:10" ht="15.75" x14ac:dyDescent="0.25">
      <c r="A30" s="5"/>
      <c r="B30" s="374" t="s">
        <v>529</v>
      </c>
      <c r="C30" s="7" t="s">
        <v>130</v>
      </c>
      <c r="D30" s="321"/>
      <c r="E30" s="305">
        <v>0</v>
      </c>
      <c r="F30" s="305">
        <v>0</v>
      </c>
      <c r="G30" s="304">
        <v>0</v>
      </c>
      <c r="H30" s="305">
        <v>0</v>
      </c>
      <c r="I30" s="305">
        <v>0</v>
      </c>
      <c r="J30" s="304">
        <v>0</v>
      </c>
    </row>
    <row r="31" spans="1:10" ht="15.75" x14ac:dyDescent="0.25">
      <c r="A31" s="5"/>
      <c r="B31" s="374" t="s">
        <v>530</v>
      </c>
      <c r="C31" s="7" t="s">
        <v>131</v>
      </c>
      <c r="D31" s="321"/>
      <c r="E31" s="544">
        <v>76</v>
      </c>
      <c r="F31" s="304">
        <v>0</v>
      </c>
      <c r="G31" s="545">
        <v>76</v>
      </c>
      <c r="H31" s="544">
        <v>76</v>
      </c>
      <c r="I31" s="304">
        <v>0</v>
      </c>
      <c r="J31" s="546">
        <v>76</v>
      </c>
    </row>
    <row r="32" spans="1:10" ht="15.75" x14ac:dyDescent="0.25">
      <c r="A32" s="5"/>
      <c r="B32" s="374" t="s">
        <v>531</v>
      </c>
      <c r="C32" s="7" t="s">
        <v>132</v>
      </c>
      <c r="D32" s="321"/>
      <c r="E32" s="305">
        <v>0</v>
      </c>
      <c r="F32" s="305">
        <v>0</v>
      </c>
      <c r="G32" s="304">
        <v>0</v>
      </c>
      <c r="H32" s="305">
        <v>0</v>
      </c>
      <c r="I32" s="304">
        <v>0</v>
      </c>
      <c r="J32" s="304">
        <v>0</v>
      </c>
    </row>
    <row r="33" spans="1:10" ht="15.75" x14ac:dyDescent="0.25">
      <c r="A33" s="5"/>
      <c r="B33" s="374" t="s">
        <v>532</v>
      </c>
      <c r="C33" s="7" t="s">
        <v>133</v>
      </c>
      <c r="D33" s="321"/>
      <c r="E33" s="305">
        <v>0</v>
      </c>
      <c r="F33" s="305">
        <v>0</v>
      </c>
      <c r="G33" s="304">
        <v>0</v>
      </c>
      <c r="H33" s="305">
        <v>0</v>
      </c>
      <c r="I33" s="304">
        <v>0</v>
      </c>
      <c r="J33" s="304">
        <v>0</v>
      </c>
    </row>
    <row r="34" spans="1:10" ht="15.75" x14ac:dyDescent="0.25">
      <c r="A34" s="5"/>
      <c r="B34" s="374" t="s">
        <v>533</v>
      </c>
      <c r="C34" s="16" t="s">
        <v>324</v>
      </c>
      <c r="D34" s="321"/>
      <c r="E34" s="544">
        <v>1004042</v>
      </c>
      <c r="F34" s="304">
        <v>0</v>
      </c>
      <c r="G34" s="545">
        <v>1004042</v>
      </c>
      <c r="H34" s="544">
        <v>801707</v>
      </c>
      <c r="I34" s="304">
        <v>0</v>
      </c>
      <c r="J34" s="546">
        <v>801707</v>
      </c>
    </row>
    <row r="35" spans="1:10" ht="15.75" x14ac:dyDescent="0.25">
      <c r="A35" s="5"/>
      <c r="B35" s="374" t="s">
        <v>534</v>
      </c>
      <c r="C35" s="107" t="s">
        <v>134</v>
      </c>
      <c r="D35" s="321"/>
      <c r="E35" s="544">
        <v>61372</v>
      </c>
      <c r="F35" s="304">
        <v>0</v>
      </c>
      <c r="G35" s="545">
        <v>61372</v>
      </c>
      <c r="H35" s="544">
        <v>35807</v>
      </c>
      <c r="I35" s="304">
        <v>0</v>
      </c>
      <c r="J35" s="546">
        <v>35807</v>
      </c>
    </row>
    <row r="36" spans="1:10" ht="15.75" x14ac:dyDescent="0.25">
      <c r="A36" s="5"/>
      <c r="B36" s="374" t="s">
        <v>535</v>
      </c>
      <c r="C36" s="7" t="s">
        <v>135</v>
      </c>
      <c r="D36" s="321"/>
      <c r="E36" s="544">
        <v>2377717</v>
      </c>
      <c r="F36" s="304">
        <v>0</v>
      </c>
      <c r="G36" s="545">
        <v>2377717</v>
      </c>
      <c r="H36" s="544">
        <v>2080538</v>
      </c>
      <c r="I36" s="304">
        <v>0</v>
      </c>
      <c r="J36" s="546">
        <v>2080538</v>
      </c>
    </row>
    <row r="37" spans="1:10" ht="15.75" x14ac:dyDescent="0.25">
      <c r="A37" s="5"/>
      <c r="B37" s="374" t="s">
        <v>536</v>
      </c>
      <c r="C37" s="16" t="s">
        <v>325</v>
      </c>
      <c r="D37" s="321"/>
      <c r="E37" s="544">
        <v>3656</v>
      </c>
      <c r="F37" s="304">
        <v>0</v>
      </c>
      <c r="G37" s="545">
        <v>3656</v>
      </c>
      <c r="H37" s="544">
        <v>3918</v>
      </c>
      <c r="I37" s="304">
        <v>0</v>
      </c>
      <c r="J37" s="546">
        <v>3918</v>
      </c>
    </row>
    <row r="38" spans="1:10" ht="15.75" x14ac:dyDescent="0.25">
      <c r="A38" s="5"/>
      <c r="B38" s="374" t="s">
        <v>537</v>
      </c>
      <c r="C38" s="16" t="s">
        <v>186</v>
      </c>
      <c r="D38" s="321"/>
      <c r="E38" s="305">
        <v>0</v>
      </c>
      <c r="F38" s="304">
        <v>0</v>
      </c>
      <c r="G38" s="304">
        <v>0</v>
      </c>
      <c r="H38" s="305">
        <v>0</v>
      </c>
      <c r="I38" s="304">
        <v>0</v>
      </c>
      <c r="J38" s="304">
        <v>0</v>
      </c>
    </row>
    <row r="39" spans="1:10" ht="15.75" x14ac:dyDescent="0.25">
      <c r="A39" s="5"/>
      <c r="B39" s="374" t="s">
        <v>538</v>
      </c>
      <c r="C39" s="7" t="s">
        <v>187</v>
      </c>
      <c r="D39" s="321"/>
      <c r="E39" s="305">
        <v>0</v>
      </c>
      <c r="F39" s="304">
        <v>0</v>
      </c>
      <c r="G39" s="304">
        <v>0</v>
      </c>
      <c r="H39" s="305">
        <v>0</v>
      </c>
      <c r="I39" s="304">
        <v>0</v>
      </c>
      <c r="J39" s="304">
        <v>0</v>
      </c>
    </row>
    <row r="40" spans="1:10" ht="15.75" x14ac:dyDescent="0.25">
      <c r="A40" s="5"/>
      <c r="B40" s="374" t="s">
        <v>539</v>
      </c>
      <c r="C40" s="7" t="s">
        <v>136</v>
      </c>
      <c r="D40" s="321"/>
      <c r="E40" s="544">
        <v>221282</v>
      </c>
      <c r="F40" s="304">
        <v>0</v>
      </c>
      <c r="G40" s="545">
        <v>221282</v>
      </c>
      <c r="H40" s="544">
        <v>102654</v>
      </c>
      <c r="I40" s="304">
        <v>0</v>
      </c>
      <c r="J40" s="546">
        <v>102654</v>
      </c>
    </row>
    <row r="41" spans="1:10" ht="15.75" x14ac:dyDescent="0.25">
      <c r="A41" s="5"/>
      <c r="B41" s="376" t="s">
        <v>540</v>
      </c>
      <c r="C41" s="7" t="s">
        <v>137</v>
      </c>
      <c r="D41" s="321"/>
      <c r="E41" s="305">
        <v>0</v>
      </c>
      <c r="F41" s="305">
        <v>0</v>
      </c>
      <c r="G41" s="304">
        <v>0</v>
      </c>
      <c r="H41" s="305">
        <v>0</v>
      </c>
      <c r="I41" s="305">
        <v>0</v>
      </c>
      <c r="J41" s="304">
        <v>0</v>
      </c>
    </row>
    <row r="42" spans="1:10" ht="15.75" x14ac:dyDescent="0.25">
      <c r="A42" s="5"/>
      <c r="B42" s="374" t="s">
        <v>541</v>
      </c>
      <c r="C42" s="7" t="s">
        <v>138</v>
      </c>
      <c r="D42" s="321"/>
      <c r="E42" s="305">
        <v>0</v>
      </c>
      <c r="F42" s="305">
        <v>0</v>
      </c>
      <c r="G42" s="304">
        <v>0</v>
      </c>
      <c r="H42" s="305">
        <v>0</v>
      </c>
      <c r="I42" s="305">
        <v>0</v>
      </c>
      <c r="J42" s="304">
        <v>0</v>
      </c>
    </row>
    <row r="43" spans="1:10" ht="15.75" x14ac:dyDescent="0.25">
      <c r="A43" s="5"/>
      <c r="B43" s="374" t="s">
        <v>542</v>
      </c>
      <c r="C43" s="7" t="s">
        <v>139</v>
      </c>
      <c r="D43" s="321"/>
      <c r="E43" s="305">
        <v>0</v>
      </c>
      <c r="F43" s="305">
        <v>0</v>
      </c>
      <c r="G43" s="304">
        <v>0</v>
      </c>
      <c r="H43" s="305">
        <v>0</v>
      </c>
      <c r="I43" s="305">
        <v>0</v>
      </c>
      <c r="J43" s="304">
        <v>0</v>
      </c>
    </row>
    <row r="44" spans="1:10" ht="15.75" x14ac:dyDescent="0.25">
      <c r="A44" s="5"/>
      <c r="B44" s="372" t="s">
        <v>50</v>
      </c>
      <c r="C44" s="10" t="s">
        <v>140</v>
      </c>
      <c r="D44" s="320"/>
      <c r="E44" s="539">
        <v>8852681</v>
      </c>
      <c r="F44" s="539">
        <v>56668120</v>
      </c>
      <c r="G44" s="539">
        <v>65520801</v>
      </c>
      <c r="H44" s="539">
        <v>6634405</v>
      </c>
      <c r="I44" s="539">
        <v>50549242</v>
      </c>
      <c r="J44" s="548">
        <v>57183647</v>
      </c>
    </row>
    <row r="45" spans="1:10" ht="15.75" x14ac:dyDescent="0.25">
      <c r="A45" s="5"/>
      <c r="B45" s="377" t="s">
        <v>52</v>
      </c>
      <c r="C45" s="133" t="s">
        <v>218</v>
      </c>
      <c r="D45" s="323"/>
      <c r="E45" s="305">
        <v>0</v>
      </c>
      <c r="F45" s="305">
        <v>0</v>
      </c>
      <c r="G45" s="304">
        <v>0</v>
      </c>
      <c r="H45" s="305">
        <v>0</v>
      </c>
      <c r="I45" s="305">
        <v>0</v>
      </c>
      <c r="J45" s="304">
        <v>0</v>
      </c>
    </row>
    <row r="46" spans="1:10" ht="15.75" x14ac:dyDescent="0.25">
      <c r="A46" s="5"/>
      <c r="B46" s="377" t="s">
        <v>199</v>
      </c>
      <c r="C46" s="133" t="s">
        <v>219</v>
      </c>
      <c r="D46" s="323"/>
      <c r="E46" s="305">
        <v>0</v>
      </c>
      <c r="F46" s="305">
        <v>0</v>
      </c>
      <c r="G46" s="304">
        <v>0</v>
      </c>
      <c r="H46" s="305">
        <v>0</v>
      </c>
      <c r="I46" s="305">
        <v>0</v>
      </c>
      <c r="J46" s="304">
        <v>0</v>
      </c>
    </row>
    <row r="47" spans="1:10" ht="15.75" x14ac:dyDescent="0.25">
      <c r="A47" s="5"/>
      <c r="B47" s="377" t="s">
        <v>200</v>
      </c>
      <c r="C47" s="133" t="s">
        <v>220</v>
      </c>
      <c r="D47" s="323"/>
      <c r="E47" s="305">
        <v>0</v>
      </c>
      <c r="F47" s="305">
        <v>0</v>
      </c>
      <c r="G47" s="304">
        <v>0</v>
      </c>
      <c r="H47" s="305">
        <v>0</v>
      </c>
      <c r="I47" s="305">
        <v>0</v>
      </c>
      <c r="J47" s="304">
        <v>0</v>
      </c>
    </row>
    <row r="48" spans="1:10" ht="15.75" x14ac:dyDescent="0.25">
      <c r="A48" s="5"/>
      <c r="B48" s="377" t="s">
        <v>201</v>
      </c>
      <c r="C48" s="133" t="s">
        <v>221</v>
      </c>
      <c r="D48" s="323"/>
      <c r="E48" s="305">
        <v>0</v>
      </c>
      <c r="F48" s="305">
        <v>0</v>
      </c>
      <c r="G48" s="304">
        <v>0</v>
      </c>
      <c r="H48" s="305">
        <v>0</v>
      </c>
      <c r="I48" s="305">
        <v>0</v>
      </c>
      <c r="J48" s="304">
        <v>0</v>
      </c>
    </row>
    <row r="49" spans="1:10" ht="15.75" x14ac:dyDescent="0.25">
      <c r="A49" s="5"/>
      <c r="B49" s="377" t="s">
        <v>54</v>
      </c>
      <c r="C49" s="133" t="s">
        <v>206</v>
      </c>
      <c r="D49" s="323"/>
      <c r="E49" s="549">
        <v>8852681</v>
      </c>
      <c r="F49" s="549">
        <v>56668120</v>
      </c>
      <c r="G49" s="545">
        <v>65520801</v>
      </c>
      <c r="H49" s="549">
        <v>6634405</v>
      </c>
      <c r="I49" s="549">
        <v>50549242</v>
      </c>
      <c r="J49" s="546">
        <v>57183647</v>
      </c>
    </row>
    <row r="50" spans="1:10" ht="15.75" x14ac:dyDescent="0.25">
      <c r="A50" s="5"/>
      <c r="B50" s="376" t="s">
        <v>222</v>
      </c>
      <c r="C50" s="7" t="s">
        <v>195</v>
      </c>
      <c r="D50" s="323"/>
      <c r="E50" s="544">
        <v>8836406</v>
      </c>
      <c r="F50" s="544">
        <v>51837354</v>
      </c>
      <c r="G50" s="544">
        <v>60673760</v>
      </c>
      <c r="H50" s="544">
        <v>6634405</v>
      </c>
      <c r="I50" s="544">
        <v>46742180</v>
      </c>
      <c r="J50" s="550">
        <v>53376585</v>
      </c>
    </row>
    <row r="51" spans="1:10" ht="15.75" x14ac:dyDescent="0.25">
      <c r="A51" s="5"/>
      <c r="B51" s="376" t="s">
        <v>223</v>
      </c>
      <c r="C51" s="7" t="s">
        <v>141</v>
      </c>
      <c r="D51" s="321"/>
      <c r="E51" s="544">
        <v>3884849</v>
      </c>
      <c r="F51" s="547">
        <v>24187661</v>
      </c>
      <c r="G51" s="545">
        <v>28072510</v>
      </c>
      <c r="H51" s="544">
        <v>2796955</v>
      </c>
      <c r="I51" s="547">
        <v>22887142</v>
      </c>
      <c r="J51" s="546">
        <v>25684097</v>
      </c>
    </row>
    <row r="52" spans="1:10" ht="15.75" x14ac:dyDescent="0.25">
      <c r="A52" s="5"/>
      <c r="B52" s="376" t="s">
        <v>224</v>
      </c>
      <c r="C52" s="7" t="s">
        <v>142</v>
      </c>
      <c r="D52" s="321"/>
      <c r="E52" s="544">
        <v>4951557</v>
      </c>
      <c r="F52" s="547">
        <v>27649693</v>
      </c>
      <c r="G52" s="545">
        <v>32601250</v>
      </c>
      <c r="H52" s="544">
        <v>3837450</v>
      </c>
      <c r="I52" s="547">
        <v>23855038</v>
      </c>
      <c r="J52" s="546">
        <v>27692488</v>
      </c>
    </row>
    <row r="53" spans="1:10" ht="15.75" x14ac:dyDescent="0.25">
      <c r="A53" s="5"/>
      <c r="B53" s="376" t="s">
        <v>225</v>
      </c>
      <c r="C53" s="7" t="s">
        <v>332</v>
      </c>
      <c r="D53" s="321"/>
      <c r="E53" s="304">
        <v>16275</v>
      </c>
      <c r="F53" s="547">
        <v>4830766</v>
      </c>
      <c r="G53" s="545">
        <v>4847041</v>
      </c>
      <c r="H53" s="304">
        <v>0</v>
      </c>
      <c r="I53" s="547">
        <v>3807062</v>
      </c>
      <c r="J53" s="546">
        <v>3807062</v>
      </c>
    </row>
    <row r="54" spans="1:10" ht="15.75" x14ac:dyDescent="0.25">
      <c r="A54" s="5"/>
      <c r="B54" s="376" t="s">
        <v>56</v>
      </c>
      <c r="C54" s="7" t="s">
        <v>73</v>
      </c>
      <c r="D54" s="321"/>
      <c r="E54" s="305">
        <v>0</v>
      </c>
      <c r="F54" s="305">
        <v>0</v>
      </c>
      <c r="G54" s="304">
        <v>0</v>
      </c>
      <c r="H54" s="305">
        <v>0</v>
      </c>
      <c r="I54" s="305">
        <v>0</v>
      </c>
      <c r="J54" s="304">
        <v>0</v>
      </c>
    </row>
    <row r="55" spans="1:10" ht="15.75" x14ac:dyDescent="0.25">
      <c r="A55" s="5"/>
      <c r="B55" s="372" t="s">
        <v>143</v>
      </c>
      <c r="C55" s="152"/>
      <c r="D55" s="321"/>
      <c r="E55" s="539">
        <v>666484551</v>
      </c>
      <c r="F55" s="539">
        <v>229513412</v>
      </c>
      <c r="G55" s="551">
        <v>895997963</v>
      </c>
      <c r="H55" s="539">
        <v>569109009</v>
      </c>
      <c r="I55" s="539">
        <v>182060303</v>
      </c>
      <c r="J55" s="543">
        <v>751169312</v>
      </c>
    </row>
    <row r="56" spans="1:10" ht="15.75" x14ac:dyDescent="0.25">
      <c r="A56" s="5"/>
      <c r="B56" s="372" t="s">
        <v>60</v>
      </c>
      <c r="C56" s="10" t="s">
        <v>144</v>
      </c>
      <c r="D56" s="321"/>
      <c r="E56" s="539">
        <v>9124260</v>
      </c>
      <c r="F56" s="539">
        <v>16130716</v>
      </c>
      <c r="G56" s="551">
        <v>25254976</v>
      </c>
      <c r="H56" s="539">
        <v>8229706</v>
      </c>
      <c r="I56" s="539">
        <v>14031401</v>
      </c>
      <c r="J56" s="543">
        <v>22261107</v>
      </c>
    </row>
    <row r="57" spans="1:10" ht="15.75" x14ac:dyDescent="0.25">
      <c r="A57" s="5"/>
      <c r="B57" s="376" t="s">
        <v>543</v>
      </c>
      <c r="C57" s="7" t="s">
        <v>145</v>
      </c>
      <c r="D57" s="321"/>
      <c r="E57" s="305">
        <v>0</v>
      </c>
      <c r="F57" s="305">
        <v>0</v>
      </c>
      <c r="G57" s="304">
        <v>0</v>
      </c>
      <c r="H57" s="305">
        <v>0</v>
      </c>
      <c r="I57" s="305">
        <v>0</v>
      </c>
      <c r="J57" s="304">
        <v>0</v>
      </c>
    </row>
    <row r="58" spans="1:10" ht="15.75" x14ac:dyDescent="0.25">
      <c r="A58" s="5"/>
      <c r="B58" s="376" t="s">
        <v>544</v>
      </c>
      <c r="C58" s="7" t="s">
        <v>146</v>
      </c>
      <c r="D58" s="321"/>
      <c r="E58" s="305">
        <v>0</v>
      </c>
      <c r="F58" s="305">
        <v>0</v>
      </c>
      <c r="G58" s="304">
        <v>0</v>
      </c>
      <c r="H58" s="305">
        <v>0</v>
      </c>
      <c r="I58" s="305">
        <v>0</v>
      </c>
      <c r="J58" s="304">
        <v>0</v>
      </c>
    </row>
    <row r="59" spans="1:10" ht="15.75" x14ac:dyDescent="0.25">
      <c r="A59" s="5"/>
      <c r="B59" s="376" t="s">
        <v>545</v>
      </c>
      <c r="C59" s="7" t="s">
        <v>147</v>
      </c>
      <c r="D59" s="321"/>
      <c r="E59" s="544">
        <v>5248680</v>
      </c>
      <c r="F59" s="547">
        <v>1031843</v>
      </c>
      <c r="G59" s="545">
        <v>6280523</v>
      </c>
      <c r="H59" s="544">
        <v>3820057</v>
      </c>
      <c r="I59" s="547">
        <v>857390</v>
      </c>
      <c r="J59" s="546">
        <v>4677447</v>
      </c>
    </row>
    <row r="60" spans="1:10" ht="15.75" x14ac:dyDescent="0.25">
      <c r="A60" s="5"/>
      <c r="B60" s="376" t="s">
        <v>546</v>
      </c>
      <c r="C60" s="7" t="s">
        <v>148</v>
      </c>
      <c r="D60" s="321"/>
      <c r="E60" s="544">
        <v>1207146</v>
      </c>
      <c r="F60" s="547">
        <v>390559</v>
      </c>
      <c r="G60" s="545">
        <v>1597705</v>
      </c>
      <c r="H60" s="544">
        <v>1108114</v>
      </c>
      <c r="I60" s="547">
        <v>417515</v>
      </c>
      <c r="J60" s="546">
        <v>1525629</v>
      </c>
    </row>
    <row r="61" spans="1:10" ht="15.75" x14ac:dyDescent="0.25">
      <c r="A61" s="5"/>
      <c r="B61" s="376" t="s">
        <v>547</v>
      </c>
      <c r="C61" s="7" t="s">
        <v>149</v>
      </c>
      <c r="D61" s="321"/>
      <c r="E61" s="305">
        <v>0</v>
      </c>
      <c r="F61" s="305">
        <v>0</v>
      </c>
      <c r="G61" s="304">
        <v>0</v>
      </c>
      <c r="H61" s="305">
        <v>0</v>
      </c>
      <c r="I61" s="305">
        <v>0</v>
      </c>
      <c r="J61" s="304">
        <v>0</v>
      </c>
    </row>
    <row r="62" spans="1:10" ht="15.75" x14ac:dyDescent="0.25">
      <c r="A62" s="5"/>
      <c r="B62" s="376" t="s">
        <v>548</v>
      </c>
      <c r="C62" s="7" t="s">
        <v>150</v>
      </c>
      <c r="D62" s="321"/>
      <c r="E62" s="305">
        <v>0</v>
      </c>
      <c r="F62" s="305">
        <v>0</v>
      </c>
      <c r="G62" s="304">
        <v>0</v>
      </c>
      <c r="H62" s="305">
        <v>0</v>
      </c>
      <c r="I62" s="305">
        <v>0</v>
      </c>
      <c r="J62" s="304">
        <v>0</v>
      </c>
    </row>
    <row r="63" spans="1:10" ht="15.75" x14ac:dyDescent="0.25">
      <c r="A63" s="5"/>
      <c r="B63" s="376" t="s">
        <v>549</v>
      </c>
      <c r="C63" s="7" t="s">
        <v>151</v>
      </c>
      <c r="D63" s="321"/>
      <c r="E63" s="544">
        <v>1769</v>
      </c>
      <c r="F63" s="547">
        <v>8998187</v>
      </c>
      <c r="G63" s="545">
        <v>8999956</v>
      </c>
      <c r="H63" s="304">
        <v>2659</v>
      </c>
      <c r="I63" s="547">
        <v>6084348</v>
      </c>
      <c r="J63" s="546">
        <v>6087007</v>
      </c>
    </row>
    <row r="64" spans="1:10" ht="15.75" x14ac:dyDescent="0.25">
      <c r="A64" s="5"/>
      <c r="B64" s="376" t="s">
        <v>550</v>
      </c>
      <c r="C64" s="7" t="s">
        <v>152</v>
      </c>
      <c r="D64" s="321"/>
      <c r="E64" s="544">
        <v>2666665</v>
      </c>
      <c r="F64" s="547">
        <v>5710127</v>
      </c>
      <c r="G64" s="545">
        <v>8376792</v>
      </c>
      <c r="H64" s="544">
        <v>3298876</v>
      </c>
      <c r="I64" s="547">
        <v>6672148</v>
      </c>
      <c r="J64" s="546">
        <v>9971024</v>
      </c>
    </row>
    <row r="65" spans="1:10" ht="15.75" x14ac:dyDescent="0.25">
      <c r="A65" s="5"/>
      <c r="B65" s="372" t="s">
        <v>61</v>
      </c>
      <c r="C65" s="10" t="s">
        <v>153</v>
      </c>
      <c r="D65" s="321"/>
      <c r="E65" s="539">
        <v>657360291</v>
      </c>
      <c r="F65" s="539">
        <v>213118027</v>
      </c>
      <c r="G65" s="551">
        <v>870478318</v>
      </c>
      <c r="H65" s="539">
        <v>560879303</v>
      </c>
      <c r="I65" s="539">
        <v>167838231</v>
      </c>
      <c r="J65" s="543">
        <v>728717534</v>
      </c>
    </row>
    <row r="66" spans="1:10" ht="15.75" x14ac:dyDescent="0.25">
      <c r="A66" s="5"/>
      <c r="B66" s="373" t="s">
        <v>551</v>
      </c>
      <c r="C66" s="7" t="s">
        <v>154</v>
      </c>
      <c r="D66" s="321"/>
      <c r="E66" s="544">
        <v>62566</v>
      </c>
      <c r="F66" s="304">
        <v>0</v>
      </c>
      <c r="G66" s="545">
        <v>62566</v>
      </c>
      <c r="H66" s="544">
        <v>49911</v>
      </c>
      <c r="I66" s="304">
        <v>0</v>
      </c>
      <c r="J66" s="546">
        <v>49911</v>
      </c>
    </row>
    <row r="67" spans="1:10" ht="15.75" x14ac:dyDescent="0.25">
      <c r="A67" s="5"/>
      <c r="B67" s="376" t="s">
        <v>552</v>
      </c>
      <c r="C67" s="7" t="s">
        <v>155</v>
      </c>
      <c r="D67" s="321"/>
      <c r="E67" s="544">
        <v>253733295</v>
      </c>
      <c r="F67" s="547">
        <v>44132304</v>
      </c>
      <c r="G67" s="545">
        <v>297865599</v>
      </c>
      <c r="H67" s="544">
        <v>214477839</v>
      </c>
      <c r="I67" s="547">
        <v>35159060</v>
      </c>
      <c r="J67" s="546">
        <v>249636899</v>
      </c>
    </row>
    <row r="68" spans="1:10" ht="15.75" x14ac:dyDescent="0.25">
      <c r="A68" s="5"/>
      <c r="B68" s="373" t="s">
        <v>553</v>
      </c>
      <c r="C68" s="7" t="s">
        <v>156</v>
      </c>
      <c r="D68" s="321"/>
      <c r="E68" s="544">
        <v>15307012</v>
      </c>
      <c r="F68" s="547">
        <v>9692328</v>
      </c>
      <c r="G68" s="545">
        <v>24999340</v>
      </c>
      <c r="H68" s="544">
        <v>10349977</v>
      </c>
      <c r="I68" s="547">
        <v>7355924</v>
      </c>
      <c r="J68" s="546">
        <v>17705901</v>
      </c>
    </row>
    <row r="69" spans="1:10" ht="15.75" x14ac:dyDescent="0.25">
      <c r="A69" s="5"/>
      <c r="B69" s="376" t="s">
        <v>554</v>
      </c>
      <c r="C69" s="7" t="s">
        <v>157</v>
      </c>
      <c r="D69" s="321"/>
      <c r="E69" s="305">
        <v>0</v>
      </c>
      <c r="F69" s="305">
        <v>0</v>
      </c>
      <c r="G69" s="304">
        <v>0</v>
      </c>
      <c r="H69" s="305">
        <v>0</v>
      </c>
      <c r="I69" s="305">
        <v>0</v>
      </c>
      <c r="J69" s="304">
        <v>0</v>
      </c>
    </row>
    <row r="70" spans="1:10" ht="15.75" x14ac:dyDescent="0.25">
      <c r="A70" s="5"/>
      <c r="B70" s="373" t="s">
        <v>555</v>
      </c>
      <c r="C70" s="7" t="s">
        <v>158</v>
      </c>
      <c r="D70" s="321"/>
      <c r="E70" s="544">
        <v>60782171</v>
      </c>
      <c r="F70" s="547">
        <v>4735561</v>
      </c>
      <c r="G70" s="545">
        <v>65517732</v>
      </c>
      <c r="H70" s="544">
        <v>57526765</v>
      </c>
      <c r="I70" s="547">
        <v>3214423</v>
      </c>
      <c r="J70" s="546">
        <v>60741188</v>
      </c>
    </row>
    <row r="71" spans="1:10" ht="15.75" x14ac:dyDescent="0.25">
      <c r="A71" s="5"/>
      <c r="B71" s="376" t="s">
        <v>556</v>
      </c>
      <c r="C71" s="7" t="s">
        <v>159</v>
      </c>
      <c r="D71" s="321"/>
      <c r="E71" s="544">
        <v>327236387</v>
      </c>
      <c r="F71" s="547">
        <v>154557834</v>
      </c>
      <c r="G71" s="545">
        <v>481794221</v>
      </c>
      <c r="H71" s="544">
        <v>278239866</v>
      </c>
      <c r="I71" s="547">
        <v>122108824</v>
      </c>
      <c r="J71" s="546">
        <v>400348690</v>
      </c>
    </row>
    <row r="72" spans="1:10" ht="15.75" x14ac:dyDescent="0.25">
      <c r="A72" s="5"/>
      <c r="B72" s="376" t="s">
        <v>557</v>
      </c>
      <c r="C72" s="7" t="s">
        <v>160</v>
      </c>
      <c r="D72" s="321"/>
      <c r="E72" s="544">
        <v>238860</v>
      </c>
      <c r="F72" s="305">
        <v>0</v>
      </c>
      <c r="G72" s="545">
        <v>238860</v>
      </c>
      <c r="H72" s="544">
        <v>234945</v>
      </c>
      <c r="I72" s="305">
        <v>0</v>
      </c>
      <c r="J72" s="546">
        <v>234945</v>
      </c>
    </row>
    <row r="73" spans="1:10" ht="15.75" x14ac:dyDescent="0.25">
      <c r="A73" s="5"/>
      <c r="B73" s="372" t="s">
        <v>62</v>
      </c>
      <c r="C73" s="22" t="s">
        <v>161</v>
      </c>
      <c r="D73" s="321"/>
      <c r="E73" s="303">
        <v>0</v>
      </c>
      <c r="F73" s="552">
        <v>264669</v>
      </c>
      <c r="G73" s="551">
        <v>264669</v>
      </c>
      <c r="H73" s="303">
        <v>0</v>
      </c>
      <c r="I73" s="552">
        <v>190671</v>
      </c>
      <c r="J73" s="543">
        <v>190671</v>
      </c>
    </row>
    <row r="74" spans="1:10" ht="15.75" x14ac:dyDescent="0.25">
      <c r="A74" s="5"/>
      <c r="B74" s="374"/>
      <c r="C74" s="16"/>
      <c r="D74" s="321"/>
      <c r="E74" s="544"/>
      <c r="F74" s="553"/>
      <c r="G74" s="554"/>
      <c r="H74" s="544"/>
      <c r="I74" s="553"/>
      <c r="J74" s="546"/>
    </row>
    <row r="75" spans="1:10" ht="15.75" x14ac:dyDescent="0.25">
      <c r="A75" s="27"/>
      <c r="B75" s="378"/>
      <c r="C75" s="157" t="s">
        <v>162</v>
      </c>
      <c r="D75" s="30"/>
      <c r="E75" s="555">
        <v>686995937</v>
      </c>
      <c r="F75" s="555">
        <v>297788773</v>
      </c>
      <c r="G75" s="556">
        <v>984784710</v>
      </c>
      <c r="H75" s="555">
        <v>584740059</v>
      </c>
      <c r="I75" s="555">
        <v>245240401</v>
      </c>
      <c r="J75" s="557">
        <v>829980460</v>
      </c>
    </row>
    <row r="79" spans="1:10" x14ac:dyDescent="0.2">
      <c r="E79" s="231">
        <f t="shared" ref="E79:J79" si="0">+E9-E10-E27-E44</f>
        <v>0</v>
      </c>
      <c r="F79" s="231">
        <f t="shared" si="0"/>
        <v>0</v>
      </c>
      <c r="G79" s="231">
        <f t="shared" si="0"/>
        <v>0</v>
      </c>
      <c r="H79" s="231">
        <f t="shared" si="0"/>
        <v>0</v>
      </c>
      <c r="I79" s="231">
        <f t="shared" si="0"/>
        <v>0</v>
      </c>
      <c r="J79" s="231">
        <f t="shared" si="0"/>
        <v>0</v>
      </c>
    </row>
    <row r="80" spans="1:10" x14ac:dyDescent="0.2">
      <c r="E80" s="231">
        <f t="shared" ref="E80:J80" si="1">+E10-E11-E15-E18-E21-E22-E25-E26</f>
        <v>0</v>
      </c>
      <c r="F80" s="231">
        <f t="shared" si="1"/>
        <v>0</v>
      </c>
      <c r="G80" s="231">
        <f t="shared" si="1"/>
        <v>0</v>
      </c>
      <c r="H80" s="231">
        <f t="shared" si="1"/>
        <v>0</v>
      </c>
      <c r="I80" s="231">
        <f t="shared" si="1"/>
        <v>0</v>
      </c>
      <c r="J80" s="231">
        <f t="shared" si="1"/>
        <v>0</v>
      </c>
    </row>
    <row r="81" spans="5:10" x14ac:dyDescent="0.2">
      <c r="E81" s="231">
        <f t="shared" ref="E81:J81" si="2">+E11-E12-E13-E14</f>
        <v>0</v>
      </c>
      <c r="F81" s="231">
        <f t="shared" si="2"/>
        <v>0</v>
      </c>
      <c r="G81" s="231">
        <f t="shared" si="2"/>
        <v>0</v>
      </c>
      <c r="H81" s="231">
        <f t="shared" si="2"/>
        <v>0</v>
      </c>
      <c r="I81" s="231">
        <f t="shared" si="2"/>
        <v>0</v>
      </c>
      <c r="J81" s="231">
        <f t="shared" si="2"/>
        <v>0</v>
      </c>
    </row>
    <row r="82" spans="5:10" x14ac:dyDescent="0.2">
      <c r="E82" s="231">
        <f t="shared" ref="E82:J82" si="3">+E15-E16-E17</f>
        <v>0</v>
      </c>
      <c r="F82" s="231">
        <f t="shared" si="3"/>
        <v>0</v>
      </c>
      <c r="G82" s="231">
        <f t="shared" si="3"/>
        <v>0</v>
      </c>
      <c r="H82" s="231">
        <f t="shared" si="3"/>
        <v>0</v>
      </c>
      <c r="I82" s="231">
        <f t="shared" si="3"/>
        <v>0</v>
      </c>
      <c r="J82" s="231">
        <f t="shared" si="3"/>
        <v>0</v>
      </c>
    </row>
    <row r="83" spans="5:10" x14ac:dyDescent="0.2">
      <c r="E83" s="231">
        <f t="shared" ref="E83:J83" si="4">+E22-E23-E24</f>
        <v>0</v>
      </c>
      <c r="F83" s="231">
        <f t="shared" si="4"/>
        <v>0</v>
      </c>
      <c r="G83" s="231">
        <f t="shared" si="4"/>
        <v>0</v>
      </c>
      <c r="H83" s="231">
        <f t="shared" si="4"/>
        <v>0</v>
      </c>
      <c r="I83" s="231">
        <f t="shared" si="4"/>
        <v>0</v>
      </c>
      <c r="J83" s="231">
        <f t="shared" si="4"/>
        <v>0</v>
      </c>
    </row>
    <row r="84" spans="5:10" x14ac:dyDescent="0.2">
      <c r="E84" s="231">
        <f t="shared" ref="E84:J84" si="5">+E27-E28-E41</f>
        <v>0</v>
      </c>
      <c r="F84" s="231">
        <f t="shared" si="5"/>
        <v>0</v>
      </c>
      <c r="G84" s="231">
        <f t="shared" si="5"/>
        <v>0</v>
      </c>
      <c r="H84" s="231">
        <f t="shared" si="5"/>
        <v>0</v>
      </c>
      <c r="I84" s="231">
        <f t="shared" si="5"/>
        <v>0</v>
      </c>
      <c r="J84" s="231">
        <f t="shared" si="5"/>
        <v>0</v>
      </c>
    </row>
    <row r="85" spans="5:10" x14ac:dyDescent="0.2">
      <c r="E85" s="231">
        <f t="shared" ref="E85:J85" si="6">+E28-SUM(E29:E40)</f>
        <v>0</v>
      </c>
      <c r="F85" s="231">
        <f t="shared" si="6"/>
        <v>0</v>
      </c>
      <c r="G85" s="231">
        <f t="shared" si="6"/>
        <v>0</v>
      </c>
      <c r="H85" s="231">
        <f t="shared" si="6"/>
        <v>0</v>
      </c>
      <c r="I85" s="231">
        <f t="shared" si="6"/>
        <v>0</v>
      </c>
      <c r="J85" s="231">
        <f t="shared" si="6"/>
        <v>0</v>
      </c>
    </row>
    <row r="86" spans="5:10" x14ac:dyDescent="0.2">
      <c r="E86" s="231">
        <f t="shared" ref="E86:J86" si="7">+E41-E42-E43</f>
        <v>0</v>
      </c>
      <c r="F86" s="231">
        <f t="shared" si="7"/>
        <v>0</v>
      </c>
      <c r="G86" s="231">
        <f t="shared" si="7"/>
        <v>0</v>
      </c>
      <c r="H86" s="231">
        <f t="shared" si="7"/>
        <v>0</v>
      </c>
      <c r="I86" s="231">
        <f t="shared" si="7"/>
        <v>0</v>
      </c>
      <c r="J86" s="231">
        <f t="shared" si="7"/>
        <v>0</v>
      </c>
    </row>
    <row r="87" spans="5:10" x14ac:dyDescent="0.2">
      <c r="E87" s="231">
        <f t="shared" ref="E87:J87" si="8">+E44-E45-E49-E54</f>
        <v>0</v>
      </c>
      <c r="F87" s="231">
        <f t="shared" si="8"/>
        <v>0</v>
      </c>
      <c r="G87" s="231">
        <f t="shared" si="8"/>
        <v>0</v>
      </c>
      <c r="H87" s="231">
        <f t="shared" si="8"/>
        <v>0</v>
      </c>
      <c r="I87" s="231">
        <f t="shared" si="8"/>
        <v>0</v>
      </c>
      <c r="J87" s="231">
        <f t="shared" si="8"/>
        <v>0</v>
      </c>
    </row>
    <row r="88" spans="5:10" x14ac:dyDescent="0.2">
      <c r="E88" s="231">
        <f t="shared" ref="E88:J88" si="9">+E45-E46-E47-E48</f>
        <v>0</v>
      </c>
      <c r="F88" s="231">
        <f t="shared" si="9"/>
        <v>0</v>
      </c>
      <c r="G88" s="231">
        <f t="shared" si="9"/>
        <v>0</v>
      </c>
      <c r="H88" s="231">
        <f t="shared" si="9"/>
        <v>0</v>
      </c>
      <c r="I88" s="231">
        <f t="shared" si="9"/>
        <v>0</v>
      </c>
      <c r="J88" s="231">
        <f t="shared" si="9"/>
        <v>0</v>
      </c>
    </row>
    <row r="89" spans="5:10" x14ac:dyDescent="0.2">
      <c r="E89" s="231">
        <f t="shared" ref="E89:J89" si="10">+E49-E50-E53</f>
        <v>0</v>
      </c>
      <c r="F89" s="231">
        <f t="shared" si="10"/>
        <v>0</v>
      </c>
      <c r="G89" s="231">
        <f t="shared" si="10"/>
        <v>0</v>
      </c>
      <c r="H89" s="231">
        <f t="shared" si="10"/>
        <v>0</v>
      </c>
      <c r="I89" s="231">
        <f t="shared" si="10"/>
        <v>0</v>
      </c>
      <c r="J89" s="231">
        <f t="shared" si="10"/>
        <v>0</v>
      </c>
    </row>
    <row r="90" spans="5:10" x14ac:dyDescent="0.2">
      <c r="E90" s="231">
        <f t="shared" ref="E90:J90" si="11">+E50-E51-E52</f>
        <v>0</v>
      </c>
      <c r="F90" s="231">
        <f t="shared" si="11"/>
        <v>0</v>
      </c>
      <c r="G90" s="231">
        <f t="shared" si="11"/>
        <v>0</v>
      </c>
      <c r="H90" s="231">
        <f t="shared" si="11"/>
        <v>0</v>
      </c>
      <c r="I90" s="231">
        <f t="shared" si="11"/>
        <v>0</v>
      </c>
      <c r="J90" s="231">
        <f t="shared" si="11"/>
        <v>0</v>
      </c>
    </row>
    <row r="91" spans="5:10" x14ac:dyDescent="0.2">
      <c r="E91" s="231">
        <f t="shared" ref="E91:J91" si="12">+E55-E56-E65-E73</f>
        <v>0</v>
      </c>
      <c r="F91" s="231">
        <f t="shared" si="12"/>
        <v>0</v>
      </c>
      <c r="G91" s="231">
        <f t="shared" si="12"/>
        <v>0</v>
      </c>
      <c r="H91" s="231">
        <f t="shared" si="12"/>
        <v>0</v>
      </c>
      <c r="I91" s="231">
        <f t="shared" si="12"/>
        <v>0</v>
      </c>
      <c r="J91" s="231">
        <f t="shared" si="12"/>
        <v>0</v>
      </c>
    </row>
    <row r="92" spans="5:10" x14ac:dyDescent="0.2">
      <c r="E92" s="231">
        <f t="shared" ref="E92:J92" si="13">+E56-SUM(E57:E64)</f>
        <v>0</v>
      </c>
      <c r="F92" s="231">
        <f t="shared" si="13"/>
        <v>0</v>
      </c>
      <c r="G92" s="231">
        <f t="shared" si="13"/>
        <v>0</v>
      </c>
      <c r="H92" s="231">
        <f t="shared" si="13"/>
        <v>0</v>
      </c>
      <c r="I92" s="231">
        <f t="shared" si="13"/>
        <v>0</v>
      </c>
      <c r="J92" s="231">
        <f t="shared" si="13"/>
        <v>0</v>
      </c>
    </row>
    <row r="93" spans="5:10" x14ac:dyDescent="0.2">
      <c r="E93" s="231">
        <f t="shared" ref="E93:J93" si="14">+E65-SUM(E66:E72)</f>
        <v>0</v>
      </c>
      <c r="F93" s="231">
        <f t="shared" si="14"/>
        <v>0</v>
      </c>
      <c r="G93" s="231">
        <f t="shared" si="14"/>
        <v>0</v>
      </c>
      <c r="H93" s="231">
        <f t="shared" si="14"/>
        <v>0</v>
      </c>
      <c r="I93" s="231">
        <f t="shared" si="14"/>
        <v>0</v>
      </c>
      <c r="J93" s="231">
        <f t="shared" si="14"/>
        <v>0</v>
      </c>
    </row>
    <row r="94" spans="5:10" x14ac:dyDescent="0.2">
      <c r="E94" s="231">
        <f>+E75-E9-E55</f>
        <v>0</v>
      </c>
      <c r="F94" s="231">
        <f>+F75-F9-F55</f>
        <v>0</v>
      </c>
      <c r="G94" s="231">
        <f t="shared" ref="G94:J94" si="15">+G75-G9-G55</f>
        <v>0</v>
      </c>
      <c r="H94" s="231">
        <f t="shared" si="15"/>
        <v>0</v>
      </c>
      <c r="I94" s="231">
        <f t="shared" si="15"/>
        <v>0</v>
      </c>
      <c r="J94" s="231">
        <f t="shared" si="15"/>
        <v>0</v>
      </c>
    </row>
    <row r="95" spans="5:10" x14ac:dyDescent="0.2">
      <c r="E95" s="231"/>
    </row>
    <row r="96" spans="5:10" x14ac:dyDescent="0.2">
      <c r="E96" s="231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4" orientation="portrait" r:id="rId1"/>
  <headerFooter alignWithMargins="0">
    <oddFooter>&amp;CEkteki dipnotlar bu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zoomScale="60" zoomScaleNormal="70" workbookViewId="0"/>
  </sheetViews>
  <sheetFormatPr defaultRowHeight="15.75" x14ac:dyDescent="0.25"/>
  <cols>
    <col min="1" max="1" width="3.140625" style="117" customWidth="1"/>
    <col min="2" max="2" width="3.42578125" style="31" customWidth="1"/>
    <col min="3" max="3" width="9.140625" style="32" bestFit="1" customWidth="1"/>
    <col min="4" max="4" width="104.140625" style="31" bestFit="1" customWidth="1"/>
    <col min="5" max="5" width="8.28515625" style="31" bestFit="1" customWidth="1"/>
    <col min="6" max="9" width="19.85546875" style="155" customWidth="1"/>
    <col min="10" max="10" width="1.140625" style="117" customWidth="1"/>
    <col min="11" max="11" width="9.140625" style="117"/>
    <col min="12" max="12" width="13" style="247" hidden="1" customWidth="1"/>
    <col min="13" max="13" width="7.42578125" style="117" hidden="1" customWidth="1"/>
    <col min="14" max="14" width="13.7109375" style="247" hidden="1" customWidth="1"/>
    <col min="15" max="15" width="9.140625" style="117" customWidth="1"/>
    <col min="16" max="16384" width="9.140625" style="117"/>
  </cols>
  <sheetData>
    <row r="1" spans="2:14" x14ac:dyDescent="0.25">
      <c r="B1" s="7"/>
      <c r="C1" s="6"/>
      <c r="D1" s="7"/>
      <c r="E1" s="7"/>
      <c r="F1" s="7"/>
      <c r="G1" s="7"/>
      <c r="H1" s="187"/>
      <c r="I1" s="187"/>
    </row>
    <row r="2" spans="2:14" x14ac:dyDescent="0.25">
      <c r="B2" s="189"/>
      <c r="C2" s="190"/>
      <c r="D2" s="190"/>
      <c r="E2" s="190"/>
      <c r="F2" s="190"/>
      <c r="G2" s="190"/>
      <c r="H2" s="190"/>
      <c r="I2" s="195"/>
    </row>
    <row r="3" spans="2:14" x14ac:dyDescent="0.25">
      <c r="B3" s="597" t="s">
        <v>567</v>
      </c>
      <c r="C3" s="598"/>
      <c r="D3" s="598"/>
      <c r="E3" s="598"/>
      <c r="F3" s="598"/>
      <c r="G3" s="598"/>
      <c r="H3" s="598"/>
      <c r="I3" s="599"/>
    </row>
    <row r="4" spans="2:14" x14ac:dyDescent="0.25">
      <c r="B4" s="27"/>
      <c r="C4" s="28"/>
      <c r="D4" s="29"/>
      <c r="E4" s="29"/>
      <c r="F4" s="436"/>
      <c r="G4" s="436"/>
      <c r="H4" s="29"/>
      <c r="I4" s="188"/>
    </row>
    <row r="5" spans="2:14" x14ac:dyDescent="0.25">
      <c r="B5" s="5"/>
      <c r="C5" s="6"/>
      <c r="D5" s="7"/>
      <c r="E5" s="163"/>
      <c r="F5" s="600" t="s">
        <v>358</v>
      </c>
      <c r="G5" s="601"/>
      <c r="H5" s="600" t="s">
        <v>358</v>
      </c>
      <c r="I5" s="601"/>
      <c r="J5" s="117" t="s">
        <v>372</v>
      </c>
    </row>
    <row r="6" spans="2:14" x14ac:dyDescent="0.25">
      <c r="B6" s="5"/>
      <c r="C6" s="6"/>
      <c r="D6" s="7"/>
      <c r="E6" s="163"/>
      <c r="F6" s="602" t="s">
        <v>374</v>
      </c>
      <c r="G6" s="603"/>
      <c r="H6" s="602" t="s">
        <v>374</v>
      </c>
      <c r="I6" s="603"/>
    </row>
    <row r="7" spans="2:14" x14ac:dyDescent="0.25">
      <c r="B7" s="5"/>
      <c r="C7" s="9"/>
      <c r="D7" s="10" t="s">
        <v>163</v>
      </c>
      <c r="E7" s="166" t="s">
        <v>2</v>
      </c>
      <c r="F7" s="604" t="s">
        <v>0</v>
      </c>
      <c r="G7" s="605"/>
      <c r="H7" s="604" t="s">
        <v>1</v>
      </c>
      <c r="I7" s="605"/>
    </row>
    <row r="8" spans="2:14" ht="15.75" customHeight="1" x14ac:dyDescent="0.25">
      <c r="B8" s="5"/>
      <c r="C8" s="6"/>
      <c r="D8" s="7"/>
      <c r="E8" s="608" t="s">
        <v>363</v>
      </c>
      <c r="F8" s="610" t="s">
        <v>605</v>
      </c>
      <c r="G8" s="606" t="s">
        <v>607</v>
      </c>
      <c r="H8" s="610" t="s">
        <v>608</v>
      </c>
      <c r="I8" s="606" t="s">
        <v>606</v>
      </c>
    </row>
    <row r="9" spans="2:14" x14ac:dyDescent="0.25">
      <c r="B9" s="27"/>
      <c r="C9" s="28"/>
      <c r="D9" s="193"/>
      <c r="E9" s="609"/>
      <c r="F9" s="611"/>
      <c r="G9" s="607"/>
      <c r="H9" s="611"/>
      <c r="I9" s="607"/>
    </row>
    <row r="10" spans="2:14" x14ac:dyDescent="0.25">
      <c r="B10" s="26"/>
      <c r="C10" s="335" t="s">
        <v>36</v>
      </c>
      <c r="D10" s="325" t="s">
        <v>431</v>
      </c>
      <c r="E10" s="164" t="s">
        <v>343</v>
      </c>
      <c r="F10" s="234">
        <v>6761526</v>
      </c>
      <c r="G10" s="314">
        <f>+F10-L10</f>
        <v>3714056</v>
      </c>
      <c r="H10" s="234">
        <v>2864149</v>
      </c>
      <c r="I10" s="234">
        <f>+H10-N10</f>
        <v>1526296</v>
      </c>
      <c r="J10" s="117" t="s">
        <v>372</v>
      </c>
      <c r="L10" s="247">
        <v>3047470</v>
      </c>
      <c r="N10" s="247">
        <v>1337853</v>
      </c>
    </row>
    <row r="11" spans="2:14" x14ac:dyDescent="0.25">
      <c r="B11" s="5"/>
      <c r="C11" s="336" t="s">
        <v>4</v>
      </c>
      <c r="D11" s="326" t="s">
        <v>190</v>
      </c>
      <c r="E11" s="164"/>
      <c r="F11" s="246">
        <v>3877285</v>
      </c>
      <c r="G11" s="315">
        <f>+F11-L11</f>
        <v>2181124</v>
      </c>
      <c r="H11" s="246">
        <v>2144699</v>
      </c>
      <c r="I11" s="233">
        <f t="shared" ref="I11:I73" si="0">+H11-N11</f>
        <v>1131802</v>
      </c>
      <c r="L11" s="247">
        <v>1696161</v>
      </c>
      <c r="N11" s="247">
        <v>1012897</v>
      </c>
    </row>
    <row r="12" spans="2:14" x14ac:dyDescent="0.25">
      <c r="B12" s="5"/>
      <c r="C12" s="336" t="s">
        <v>21</v>
      </c>
      <c r="D12" s="326" t="s">
        <v>188</v>
      </c>
      <c r="E12" s="164"/>
      <c r="F12" s="246">
        <v>41799</v>
      </c>
      <c r="G12" s="315">
        <f>+F12-L12</f>
        <v>6702</v>
      </c>
      <c r="H12" s="246">
        <v>49240</v>
      </c>
      <c r="I12" s="233">
        <f t="shared" si="0"/>
        <v>31378</v>
      </c>
      <c r="L12" s="247">
        <v>35097</v>
      </c>
      <c r="N12" s="247">
        <v>17862</v>
      </c>
    </row>
    <row r="13" spans="2:14" x14ac:dyDescent="0.25">
      <c r="B13" s="5"/>
      <c r="C13" s="336" t="s">
        <v>65</v>
      </c>
      <c r="D13" s="326" t="s">
        <v>239</v>
      </c>
      <c r="E13" s="164"/>
      <c r="F13" s="246">
        <v>2215</v>
      </c>
      <c r="G13" s="315">
        <f t="shared" ref="G13" si="1">+F13-L13</f>
        <v>1775</v>
      </c>
      <c r="H13" s="246">
        <v>600</v>
      </c>
      <c r="I13" s="233">
        <f t="shared" si="0"/>
        <v>210</v>
      </c>
      <c r="L13" s="247">
        <v>440</v>
      </c>
      <c r="N13" s="247">
        <v>390</v>
      </c>
    </row>
    <row r="14" spans="2:14" x14ac:dyDescent="0.25">
      <c r="B14" s="5"/>
      <c r="C14" s="336" t="s">
        <v>66</v>
      </c>
      <c r="D14" s="326" t="s">
        <v>240</v>
      </c>
      <c r="E14" s="164"/>
      <c r="F14" s="246">
        <v>0</v>
      </c>
      <c r="G14" s="315">
        <f>+F14-L14</f>
        <v>0</v>
      </c>
      <c r="H14" s="246">
        <v>466</v>
      </c>
      <c r="I14" s="233">
        <f t="shared" si="0"/>
        <v>0</v>
      </c>
      <c r="L14" s="247">
        <v>0</v>
      </c>
      <c r="N14" s="247">
        <v>466</v>
      </c>
    </row>
    <row r="15" spans="2:14" x14ac:dyDescent="0.25">
      <c r="B15" s="5"/>
      <c r="C15" s="336" t="s">
        <v>67</v>
      </c>
      <c r="D15" s="326" t="s">
        <v>184</v>
      </c>
      <c r="E15" s="164"/>
      <c r="F15" s="246">
        <v>2718285</v>
      </c>
      <c r="G15" s="315">
        <f>+F15-L15</f>
        <v>1459108</v>
      </c>
      <c r="H15" s="246">
        <v>630680</v>
      </c>
      <c r="I15" s="233">
        <f t="shared" si="0"/>
        <v>341329</v>
      </c>
      <c r="L15" s="247">
        <v>1259177</v>
      </c>
      <c r="N15" s="247">
        <v>289351</v>
      </c>
    </row>
    <row r="16" spans="2:14" x14ac:dyDescent="0.25">
      <c r="B16" s="5"/>
      <c r="C16" s="336" t="s">
        <v>241</v>
      </c>
      <c r="D16" s="326" t="s">
        <v>391</v>
      </c>
      <c r="E16" s="164"/>
      <c r="F16" s="246">
        <v>45729</v>
      </c>
      <c r="G16" s="315">
        <f>+F16-L16</f>
        <v>22778</v>
      </c>
      <c r="H16" s="246">
        <v>21964</v>
      </c>
      <c r="I16" s="233">
        <f t="shared" si="0"/>
        <v>13881</v>
      </c>
      <c r="L16" s="247">
        <v>22951</v>
      </c>
      <c r="N16" s="247">
        <v>8083</v>
      </c>
    </row>
    <row r="17" spans="2:14" x14ac:dyDescent="0.25">
      <c r="B17" s="5"/>
      <c r="C17" s="336" t="s">
        <v>242</v>
      </c>
      <c r="D17" s="326" t="s">
        <v>432</v>
      </c>
      <c r="E17" s="164"/>
      <c r="F17" s="246">
        <v>2286356</v>
      </c>
      <c r="G17" s="315">
        <f>+F17-L17</f>
        <v>1071070</v>
      </c>
      <c r="H17" s="246">
        <v>532714</v>
      </c>
      <c r="I17" s="233">
        <f t="shared" si="0"/>
        <v>293084</v>
      </c>
      <c r="L17" s="247">
        <v>1215286</v>
      </c>
      <c r="N17" s="247">
        <v>239630</v>
      </c>
    </row>
    <row r="18" spans="2:14" x14ac:dyDescent="0.25">
      <c r="B18" s="5"/>
      <c r="C18" s="336" t="s">
        <v>243</v>
      </c>
      <c r="D18" s="326" t="s">
        <v>433</v>
      </c>
      <c r="E18" s="164"/>
      <c r="F18" s="246">
        <v>386200</v>
      </c>
      <c r="G18" s="315">
        <f>+F18-L18</f>
        <v>365260</v>
      </c>
      <c r="H18" s="246">
        <v>76002</v>
      </c>
      <c r="I18" s="233">
        <f t="shared" si="0"/>
        <v>34364</v>
      </c>
      <c r="L18" s="247">
        <v>20940</v>
      </c>
      <c r="N18" s="247">
        <v>41638</v>
      </c>
    </row>
    <row r="19" spans="2:14" x14ac:dyDescent="0.25">
      <c r="B19" s="5"/>
      <c r="C19" s="336" t="s">
        <v>164</v>
      </c>
      <c r="D19" s="326" t="s">
        <v>185</v>
      </c>
      <c r="E19" s="164"/>
      <c r="F19" s="246">
        <v>75460</v>
      </c>
      <c r="G19" s="315">
        <f t="shared" ref="G19:G71" si="2">+F19-L19</f>
        <v>41965</v>
      </c>
      <c r="H19" s="246">
        <v>18704</v>
      </c>
      <c r="I19" s="233">
        <f t="shared" si="0"/>
        <v>9383</v>
      </c>
      <c r="L19" s="247">
        <v>33495</v>
      </c>
      <c r="N19" s="247">
        <v>9321</v>
      </c>
    </row>
    <row r="20" spans="2:14" x14ac:dyDescent="0.25">
      <c r="B20" s="5"/>
      <c r="C20" s="336" t="s">
        <v>244</v>
      </c>
      <c r="D20" s="327" t="s">
        <v>434</v>
      </c>
      <c r="E20" s="164"/>
      <c r="F20" s="246">
        <v>46482</v>
      </c>
      <c r="G20" s="315">
        <f>+F20-L20</f>
        <v>23382</v>
      </c>
      <c r="H20" s="246">
        <v>19760</v>
      </c>
      <c r="I20" s="233">
        <f t="shared" si="0"/>
        <v>12194</v>
      </c>
      <c r="L20" s="247">
        <v>23100</v>
      </c>
      <c r="N20" s="247">
        <v>7566</v>
      </c>
    </row>
    <row r="21" spans="2:14" x14ac:dyDescent="0.25">
      <c r="B21" s="5"/>
      <c r="C21" s="337" t="s">
        <v>38</v>
      </c>
      <c r="D21" s="328" t="s">
        <v>435</v>
      </c>
      <c r="E21" s="164" t="s">
        <v>344</v>
      </c>
      <c r="F21" s="235">
        <v>2842181</v>
      </c>
      <c r="G21" s="316">
        <f t="shared" si="2"/>
        <v>1634893</v>
      </c>
      <c r="H21" s="235">
        <v>1937960</v>
      </c>
      <c r="I21" s="235">
        <f t="shared" si="0"/>
        <v>1080643</v>
      </c>
      <c r="L21" s="247">
        <v>1207288</v>
      </c>
      <c r="N21" s="247">
        <v>857317</v>
      </c>
    </row>
    <row r="22" spans="2:14" x14ac:dyDescent="0.25">
      <c r="B22" s="26"/>
      <c r="C22" s="338" t="s">
        <v>39</v>
      </c>
      <c r="D22" s="329" t="s">
        <v>191</v>
      </c>
      <c r="E22" s="164"/>
      <c r="F22" s="246">
        <v>1748909</v>
      </c>
      <c r="G22" s="413">
        <f t="shared" si="2"/>
        <v>1062080</v>
      </c>
      <c r="H22" s="246">
        <v>882175</v>
      </c>
      <c r="I22" s="246">
        <f t="shared" si="0"/>
        <v>456101</v>
      </c>
      <c r="L22" s="247">
        <v>686829</v>
      </c>
      <c r="N22" s="247">
        <v>426074</v>
      </c>
    </row>
    <row r="23" spans="2:14" x14ac:dyDescent="0.25">
      <c r="B23" s="5"/>
      <c r="C23" s="338" t="s">
        <v>40</v>
      </c>
      <c r="D23" s="327" t="s">
        <v>436</v>
      </c>
      <c r="E23" s="164"/>
      <c r="F23" s="246">
        <v>330888</v>
      </c>
      <c r="G23" s="315">
        <f t="shared" si="2"/>
        <v>155430</v>
      </c>
      <c r="H23" s="246">
        <v>569939</v>
      </c>
      <c r="I23" s="233">
        <f t="shared" si="0"/>
        <v>284793</v>
      </c>
      <c r="L23" s="247">
        <v>175458</v>
      </c>
      <c r="N23" s="247">
        <v>285146</v>
      </c>
    </row>
    <row r="24" spans="2:14" x14ac:dyDescent="0.25">
      <c r="B24" s="5"/>
      <c r="C24" s="338" t="s">
        <v>41</v>
      </c>
      <c r="D24" s="326" t="s">
        <v>333</v>
      </c>
      <c r="E24" s="164"/>
      <c r="F24" s="246">
        <v>531880</v>
      </c>
      <c r="G24" s="315">
        <f t="shared" si="2"/>
        <v>287308</v>
      </c>
      <c r="H24" s="246">
        <v>355440</v>
      </c>
      <c r="I24" s="233">
        <f t="shared" si="0"/>
        <v>270748</v>
      </c>
      <c r="L24" s="247">
        <v>244572</v>
      </c>
      <c r="N24" s="247">
        <v>84692</v>
      </c>
    </row>
    <row r="25" spans="2:14" x14ac:dyDescent="0.25">
      <c r="B25" s="5"/>
      <c r="C25" s="338" t="s">
        <v>42</v>
      </c>
      <c r="D25" s="329" t="s">
        <v>192</v>
      </c>
      <c r="E25" s="164"/>
      <c r="F25" s="246">
        <v>0</v>
      </c>
      <c r="G25" s="315">
        <f t="shared" si="2"/>
        <v>0</v>
      </c>
      <c r="H25" s="246">
        <v>0</v>
      </c>
      <c r="I25" s="233">
        <f t="shared" si="0"/>
        <v>0</v>
      </c>
      <c r="L25" s="247">
        <v>0</v>
      </c>
      <c r="N25" s="247">
        <v>0</v>
      </c>
    </row>
    <row r="26" spans="2:14" x14ac:dyDescent="0.25">
      <c r="B26" s="5"/>
      <c r="C26" s="338" t="s">
        <v>44</v>
      </c>
      <c r="D26" s="329" t="s">
        <v>575</v>
      </c>
      <c r="E26" s="164"/>
      <c r="F26" s="246">
        <v>36248</v>
      </c>
      <c r="G26" s="315">
        <f t="shared" si="2"/>
        <v>18804</v>
      </c>
      <c r="H26" s="246">
        <v>30365</v>
      </c>
      <c r="I26" s="233">
        <f t="shared" si="0"/>
        <v>16052</v>
      </c>
      <c r="L26" s="247">
        <v>17444</v>
      </c>
      <c r="N26" s="247">
        <v>14313</v>
      </c>
    </row>
    <row r="27" spans="2:14" x14ac:dyDescent="0.25">
      <c r="B27" s="5"/>
      <c r="C27" s="338" t="s">
        <v>45</v>
      </c>
      <c r="D27" s="327" t="s">
        <v>437</v>
      </c>
      <c r="E27" s="164"/>
      <c r="F27" s="246">
        <v>194256</v>
      </c>
      <c r="G27" s="315">
        <f t="shared" si="2"/>
        <v>111271</v>
      </c>
      <c r="H27" s="246">
        <v>100041</v>
      </c>
      <c r="I27" s="233">
        <f t="shared" si="0"/>
        <v>52949</v>
      </c>
      <c r="L27" s="247">
        <v>82985</v>
      </c>
      <c r="N27" s="247">
        <v>47092</v>
      </c>
    </row>
    <row r="28" spans="2:14" x14ac:dyDescent="0.25">
      <c r="B28" s="5"/>
      <c r="C28" s="335" t="s">
        <v>50</v>
      </c>
      <c r="D28" s="330" t="s">
        <v>438</v>
      </c>
      <c r="E28" s="164"/>
      <c r="F28" s="235">
        <v>3919345</v>
      </c>
      <c r="G28" s="316">
        <f t="shared" si="2"/>
        <v>2079163</v>
      </c>
      <c r="H28" s="235">
        <v>926189</v>
      </c>
      <c r="I28" s="235">
        <f t="shared" si="0"/>
        <v>445653</v>
      </c>
      <c r="L28" s="247">
        <v>1840182</v>
      </c>
      <c r="N28" s="247">
        <v>480536</v>
      </c>
    </row>
    <row r="29" spans="2:14" x14ac:dyDescent="0.25">
      <c r="B29" s="26"/>
      <c r="C29" s="335" t="s">
        <v>60</v>
      </c>
      <c r="D29" s="330" t="s">
        <v>334</v>
      </c>
      <c r="E29" s="164"/>
      <c r="F29" s="235">
        <v>132029</v>
      </c>
      <c r="G29" s="316">
        <f t="shared" si="2"/>
        <v>85316</v>
      </c>
      <c r="H29" s="235">
        <v>105633</v>
      </c>
      <c r="I29" s="235">
        <f t="shared" si="0"/>
        <v>51841</v>
      </c>
      <c r="L29" s="247">
        <v>46713</v>
      </c>
      <c r="N29" s="247">
        <v>53792</v>
      </c>
    </row>
    <row r="30" spans="2:14" x14ac:dyDescent="0.25">
      <c r="B30" s="26"/>
      <c r="C30" s="338" t="s">
        <v>168</v>
      </c>
      <c r="D30" s="329" t="s">
        <v>10</v>
      </c>
      <c r="E30" s="164"/>
      <c r="F30" s="246">
        <v>401690</v>
      </c>
      <c r="G30" s="413">
        <f t="shared" si="2"/>
        <v>231399</v>
      </c>
      <c r="H30" s="246">
        <v>229616</v>
      </c>
      <c r="I30" s="246">
        <f t="shared" si="0"/>
        <v>120659</v>
      </c>
      <c r="L30" s="247">
        <v>170291</v>
      </c>
      <c r="N30" s="247">
        <v>108957</v>
      </c>
    </row>
    <row r="31" spans="2:14" x14ac:dyDescent="0.25">
      <c r="B31" s="5"/>
      <c r="C31" s="338" t="s">
        <v>169</v>
      </c>
      <c r="D31" s="329" t="s">
        <v>171</v>
      </c>
      <c r="E31" s="164"/>
      <c r="F31" s="246">
        <v>68643</v>
      </c>
      <c r="G31" s="315">
        <f t="shared" si="2"/>
        <v>39561</v>
      </c>
      <c r="H31" s="246">
        <v>54143</v>
      </c>
      <c r="I31" s="233">
        <f t="shared" si="0"/>
        <v>26158</v>
      </c>
      <c r="L31" s="247">
        <v>29082</v>
      </c>
      <c r="N31" s="247">
        <v>27985</v>
      </c>
    </row>
    <row r="32" spans="2:14" x14ac:dyDescent="0.25">
      <c r="B32" s="5"/>
      <c r="C32" s="338" t="s">
        <v>170</v>
      </c>
      <c r="D32" s="329" t="s">
        <v>73</v>
      </c>
      <c r="E32" s="164" t="s">
        <v>351</v>
      </c>
      <c r="F32" s="246">
        <v>333047</v>
      </c>
      <c r="G32" s="315">
        <f t="shared" si="2"/>
        <v>191838</v>
      </c>
      <c r="H32" s="246">
        <v>175473</v>
      </c>
      <c r="I32" s="233">
        <f t="shared" si="0"/>
        <v>94501</v>
      </c>
      <c r="L32" s="247">
        <v>141209</v>
      </c>
      <c r="N32" s="247">
        <v>80972</v>
      </c>
    </row>
    <row r="33" spans="2:14" x14ac:dyDescent="0.25">
      <c r="B33" s="5"/>
      <c r="C33" s="338" t="s">
        <v>68</v>
      </c>
      <c r="D33" s="329" t="s">
        <v>439</v>
      </c>
      <c r="E33" s="164"/>
      <c r="F33" s="246">
        <v>269661</v>
      </c>
      <c r="G33" s="315">
        <f t="shared" si="2"/>
        <v>146083</v>
      </c>
      <c r="H33" s="246">
        <v>123983</v>
      </c>
      <c r="I33" s="233">
        <f t="shared" si="0"/>
        <v>68818</v>
      </c>
      <c r="L33" s="247">
        <v>123578</v>
      </c>
      <c r="N33" s="247">
        <v>55165</v>
      </c>
    </row>
    <row r="34" spans="2:14" x14ac:dyDescent="0.25">
      <c r="B34" s="5"/>
      <c r="C34" s="338" t="s">
        <v>172</v>
      </c>
      <c r="D34" s="326" t="s">
        <v>440</v>
      </c>
      <c r="E34" s="164"/>
      <c r="F34" s="246">
        <v>0</v>
      </c>
      <c r="G34" s="315">
        <f t="shared" si="2"/>
        <v>0</v>
      </c>
      <c r="H34" s="246">
        <v>0</v>
      </c>
      <c r="I34" s="233">
        <f t="shared" si="0"/>
        <v>0</v>
      </c>
      <c r="L34" s="247">
        <v>0</v>
      </c>
      <c r="N34" s="247">
        <v>0</v>
      </c>
    </row>
    <row r="35" spans="2:14" x14ac:dyDescent="0.25">
      <c r="B35" s="5"/>
      <c r="C35" s="338" t="s">
        <v>173</v>
      </c>
      <c r="D35" s="329" t="s">
        <v>73</v>
      </c>
      <c r="E35" s="164" t="s">
        <v>351</v>
      </c>
      <c r="F35" s="246">
        <v>269661</v>
      </c>
      <c r="G35" s="315">
        <f t="shared" si="2"/>
        <v>146083</v>
      </c>
      <c r="H35" s="246">
        <v>123983</v>
      </c>
      <c r="I35" s="233">
        <f t="shared" si="0"/>
        <v>68818</v>
      </c>
      <c r="L35" s="247">
        <v>123578</v>
      </c>
      <c r="N35" s="247">
        <v>55165</v>
      </c>
    </row>
    <row r="36" spans="2:14" x14ac:dyDescent="0.25">
      <c r="B36" s="26"/>
      <c r="C36" s="340" t="s">
        <v>61</v>
      </c>
      <c r="D36" s="330" t="s">
        <v>174</v>
      </c>
      <c r="E36" s="164"/>
      <c r="F36" s="235">
        <v>774</v>
      </c>
      <c r="G36" s="316">
        <f t="shared" si="2"/>
        <v>774</v>
      </c>
      <c r="H36" s="235">
        <v>19</v>
      </c>
      <c r="I36" s="235">
        <f t="shared" si="0"/>
        <v>19</v>
      </c>
      <c r="L36" s="247">
        <v>0</v>
      </c>
      <c r="N36" s="247">
        <v>0</v>
      </c>
    </row>
    <row r="37" spans="2:14" x14ac:dyDescent="0.25">
      <c r="B37" s="26"/>
      <c r="C37" s="335" t="s">
        <v>62</v>
      </c>
      <c r="D37" s="330" t="s">
        <v>442</v>
      </c>
      <c r="E37" s="164" t="s">
        <v>345</v>
      </c>
      <c r="F37" s="235">
        <v>804909</v>
      </c>
      <c r="G37" s="316">
        <f t="shared" si="2"/>
        <v>371417</v>
      </c>
      <c r="H37" s="235">
        <v>113879</v>
      </c>
      <c r="I37" s="235">
        <f t="shared" si="0"/>
        <v>108645</v>
      </c>
      <c r="L37" s="247">
        <v>433492</v>
      </c>
      <c r="N37" s="247">
        <v>5234</v>
      </c>
    </row>
    <row r="38" spans="2:14" x14ac:dyDescent="0.25">
      <c r="B38" s="5"/>
      <c r="C38" s="338" t="s">
        <v>74</v>
      </c>
      <c r="D38" s="329" t="s">
        <v>230</v>
      </c>
      <c r="E38" s="164"/>
      <c r="F38" s="246">
        <v>2880</v>
      </c>
      <c r="G38" s="315">
        <f t="shared" si="2"/>
        <v>533</v>
      </c>
      <c r="H38" s="246">
        <v>-4846</v>
      </c>
      <c r="I38" s="233">
        <f t="shared" si="0"/>
        <v>1790</v>
      </c>
      <c r="L38" s="247">
        <v>2347</v>
      </c>
      <c r="N38" s="247">
        <v>-6636</v>
      </c>
    </row>
    <row r="39" spans="2:14" x14ac:dyDescent="0.25">
      <c r="B39" s="5"/>
      <c r="C39" s="338" t="s">
        <v>75</v>
      </c>
      <c r="D39" s="329" t="s">
        <v>359</v>
      </c>
      <c r="E39" s="164"/>
      <c r="F39" s="246">
        <v>707702</v>
      </c>
      <c r="G39" s="315">
        <f t="shared" si="2"/>
        <v>785530</v>
      </c>
      <c r="H39" s="246">
        <v>596930</v>
      </c>
      <c r="I39" s="233">
        <f t="shared" si="0"/>
        <v>19757</v>
      </c>
      <c r="L39" s="247">
        <v>-77828</v>
      </c>
      <c r="N39" s="247">
        <v>577173</v>
      </c>
    </row>
    <row r="40" spans="2:14" x14ac:dyDescent="0.25">
      <c r="B40" s="5"/>
      <c r="C40" s="338" t="s">
        <v>558</v>
      </c>
      <c r="D40" s="329" t="s">
        <v>443</v>
      </c>
      <c r="E40" s="164"/>
      <c r="F40" s="246">
        <v>94327</v>
      </c>
      <c r="G40" s="315">
        <f t="shared" si="2"/>
        <v>-414646</v>
      </c>
      <c r="H40" s="246">
        <v>-478205</v>
      </c>
      <c r="I40" s="233">
        <f t="shared" si="0"/>
        <v>87098</v>
      </c>
      <c r="L40" s="247">
        <v>508973</v>
      </c>
      <c r="N40" s="247">
        <v>-565303</v>
      </c>
    </row>
    <row r="41" spans="2:14" x14ac:dyDescent="0.25">
      <c r="B41" s="26"/>
      <c r="C41" s="335" t="s">
        <v>63</v>
      </c>
      <c r="D41" s="330" t="s">
        <v>175</v>
      </c>
      <c r="E41" s="164" t="s">
        <v>346</v>
      </c>
      <c r="F41" s="235">
        <v>642884</v>
      </c>
      <c r="G41" s="316">
        <f t="shared" si="2"/>
        <v>234757</v>
      </c>
      <c r="H41" s="235">
        <v>503137</v>
      </c>
      <c r="I41" s="235">
        <f t="shared" si="0"/>
        <v>135544</v>
      </c>
      <c r="L41" s="247">
        <v>408127</v>
      </c>
      <c r="N41" s="247">
        <v>367593</v>
      </c>
    </row>
    <row r="42" spans="2:14" x14ac:dyDescent="0.25">
      <c r="B42" s="26"/>
      <c r="C42" s="340" t="s">
        <v>76</v>
      </c>
      <c r="D42" s="330" t="s">
        <v>582</v>
      </c>
      <c r="E42" s="164"/>
      <c r="F42" s="235">
        <v>5499941</v>
      </c>
      <c r="G42" s="316">
        <f t="shared" si="2"/>
        <v>2771427</v>
      </c>
      <c r="H42" s="235">
        <v>1648857</v>
      </c>
      <c r="I42" s="235">
        <f t="shared" si="0"/>
        <v>741702</v>
      </c>
      <c r="L42" s="247">
        <v>2728514</v>
      </c>
      <c r="N42" s="247">
        <v>907155</v>
      </c>
    </row>
    <row r="43" spans="2:14" x14ac:dyDescent="0.25">
      <c r="B43" s="26"/>
      <c r="C43" s="335" t="s">
        <v>79</v>
      </c>
      <c r="D43" s="330" t="s">
        <v>583</v>
      </c>
      <c r="E43" s="164" t="s">
        <v>347</v>
      </c>
      <c r="F43" s="235">
        <v>-1221796</v>
      </c>
      <c r="G43" s="316">
        <f t="shared" si="2"/>
        <v>-566857</v>
      </c>
      <c r="H43" s="235">
        <v>-555466</v>
      </c>
      <c r="I43" s="235">
        <f t="shared" si="0"/>
        <v>-167400</v>
      </c>
      <c r="L43" s="247">
        <v>-654939</v>
      </c>
      <c r="N43" s="247">
        <v>-388066</v>
      </c>
    </row>
    <row r="44" spans="2:14" x14ac:dyDescent="0.25">
      <c r="B44" s="26"/>
      <c r="C44" s="335" t="s">
        <v>80</v>
      </c>
      <c r="D44" s="330" t="s">
        <v>584</v>
      </c>
      <c r="E44" s="164" t="s">
        <v>347</v>
      </c>
      <c r="F44" s="235">
        <v>-464216</v>
      </c>
      <c r="G44" s="316">
        <f t="shared" si="2"/>
        <v>-55449</v>
      </c>
      <c r="H44" s="235">
        <v>-26544</v>
      </c>
      <c r="I44" s="235">
        <f t="shared" si="0"/>
        <v>-17653</v>
      </c>
      <c r="L44" s="247">
        <v>-408767</v>
      </c>
      <c r="N44" s="247">
        <v>-8891</v>
      </c>
    </row>
    <row r="45" spans="2:14" x14ac:dyDescent="0.25">
      <c r="B45" s="5"/>
      <c r="C45" s="339" t="s">
        <v>81</v>
      </c>
      <c r="D45" s="331" t="s">
        <v>441</v>
      </c>
      <c r="E45" s="164"/>
      <c r="F45" s="235">
        <v>-530591</v>
      </c>
      <c r="G45" s="316">
        <f>+F45-L45</f>
        <v>-258281</v>
      </c>
      <c r="H45" s="235">
        <v>-368553</v>
      </c>
      <c r="I45" s="235">
        <f t="shared" si="0"/>
        <v>-182322</v>
      </c>
      <c r="L45" s="247">
        <v>-272310</v>
      </c>
      <c r="N45" s="247">
        <v>-186231</v>
      </c>
    </row>
    <row r="46" spans="2:14" x14ac:dyDescent="0.25">
      <c r="B46" s="26"/>
      <c r="C46" s="335" t="s">
        <v>82</v>
      </c>
      <c r="D46" s="330" t="s">
        <v>189</v>
      </c>
      <c r="E46" s="164" t="s">
        <v>348</v>
      </c>
      <c r="F46" s="235">
        <v>-785042</v>
      </c>
      <c r="G46" s="316">
        <f t="shared" si="2"/>
        <v>-410345</v>
      </c>
      <c r="H46" s="235">
        <v>-407503</v>
      </c>
      <c r="I46" s="235">
        <f t="shared" si="0"/>
        <v>-207212</v>
      </c>
      <c r="L46" s="247">
        <v>-374697</v>
      </c>
      <c r="N46" s="247">
        <v>-200291</v>
      </c>
    </row>
    <row r="47" spans="2:14" x14ac:dyDescent="0.25">
      <c r="B47" s="26"/>
      <c r="C47" s="335" t="s">
        <v>83</v>
      </c>
      <c r="D47" s="330" t="s">
        <v>585</v>
      </c>
      <c r="E47" s="164"/>
      <c r="F47" s="235">
        <v>2498296</v>
      </c>
      <c r="G47" s="316">
        <f t="shared" si="2"/>
        <v>1480495</v>
      </c>
      <c r="H47" s="235">
        <v>290791</v>
      </c>
      <c r="I47" s="235">
        <f t="shared" si="0"/>
        <v>167115</v>
      </c>
      <c r="L47" s="247">
        <v>1017801</v>
      </c>
      <c r="N47" s="247">
        <v>123676</v>
      </c>
    </row>
    <row r="48" spans="2:14" x14ac:dyDescent="0.25">
      <c r="B48" s="26"/>
      <c r="C48" s="335" t="s">
        <v>84</v>
      </c>
      <c r="D48" s="332" t="s">
        <v>586</v>
      </c>
      <c r="E48" s="164"/>
      <c r="F48" s="235">
        <v>0</v>
      </c>
      <c r="G48" s="316">
        <f t="shared" si="2"/>
        <v>0</v>
      </c>
      <c r="H48" s="235">
        <v>0</v>
      </c>
      <c r="I48" s="235">
        <f t="shared" si="0"/>
        <v>0</v>
      </c>
      <c r="L48" s="247">
        <v>0</v>
      </c>
      <c r="N48" s="247">
        <v>0</v>
      </c>
    </row>
    <row r="49" spans="2:14" x14ac:dyDescent="0.25">
      <c r="B49" s="26"/>
      <c r="C49" s="232" t="s">
        <v>85</v>
      </c>
      <c r="D49" s="333" t="s">
        <v>227</v>
      </c>
      <c r="E49" s="164"/>
      <c r="F49" s="235">
        <v>0</v>
      </c>
      <c r="G49" s="316">
        <f t="shared" si="2"/>
        <v>0</v>
      </c>
      <c r="H49" s="235">
        <v>0</v>
      </c>
      <c r="I49" s="235">
        <f t="shared" si="0"/>
        <v>0</v>
      </c>
      <c r="L49" s="247">
        <v>0</v>
      </c>
      <c r="N49" s="247">
        <v>0</v>
      </c>
    </row>
    <row r="50" spans="2:14" x14ac:dyDescent="0.25">
      <c r="B50" s="26"/>
      <c r="C50" s="335" t="s">
        <v>87</v>
      </c>
      <c r="D50" s="330" t="s">
        <v>176</v>
      </c>
      <c r="E50" s="164"/>
      <c r="F50" s="235">
        <v>0</v>
      </c>
      <c r="G50" s="316">
        <f t="shared" si="2"/>
        <v>0</v>
      </c>
      <c r="H50" s="235">
        <v>0</v>
      </c>
      <c r="I50" s="235">
        <f t="shared" si="0"/>
        <v>0</v>
      </c>
      <c r="L50" s="247">
        <v>0</v>
      </c>
      <c r="N50" s="247">
        <v>0</v>
      </c>
    </row>
    <row r="51" spans="2:14" x14ac:dyDescent="0.25">
      <c r="B51" s="26"/>
      <c r="C51" s="335" t="s">
        <v>90</v>
      </c>
      <c r="D51" s="330" t="s">
        <v>587</v>
      </c>
      <c r="E51" s="164"/>
      <c r="F51" s="235">
        <v>2498296</v>
      </c>
      <c r="G51" s="316">
        <f t="shared" si="2"/>
        <v>1480495</v>
      </c>
      <c r="H51" s="235">
        <v>290791</v>
      </c>
      <c r="I51" s="235">
        <f t="shared" si="0"/>
        <v>167115</v>
      </c>
      <c r="L51" s="247">
        <v>1017801</v>
      </c>
      <c r="N51" s="247">
        <v>123676</v>
      </c>
    </row>
    <row r="52" spans="2:14" x14ac:dyDescent="0.25">
      <c r="B52" s="26"/>
      <c r="C52" s="340" t="s">
        <v>576</v>
      </c>
      <c r="D52" s="330" t="s">
        <v>308</v>
      </c>
      <c r="E52" s="164" t="s">
        <v>349</v>
      </c>
      <c r="F52" s="235">
        <v>663734</v>
      </c>
      <c r="G52" s="316">
        <f t="shared" si="2"/>
        <v>363177</v>
      </c>
      <c r="H52" s="235">
        <v>53294</v>
      </c>
      <c r="I52" s="235">
        <f t="shared" si="0"/>
        <v>30424</v>
      </c>
      <c r="L52" s="247">
        <v>300557</v>
      </c>
      <c r="N52" s="247">
        <v>22870</v>
      </c>
    </row>
    <row r="53" spans="2:14" x14ac:dyDescent="0.25">
      <c r="B53" s="26"/>
      <c r="C53" s="341" t="s">
        <v>560</v>
      </c>
      <c r="D53" s="326" t="s">
        <v>203</v>
      </c>
      <c r="E53" s="164"/>
      <c r="F53" s="246">
        <v>737240</v>
      </c>
      <c r="G53" s="413">
        <f t="shared" si="2"/>
        <v>360120</v>
      </c>
      <c r="H53" s="246">
        <v>58135</v>
      </c>
      <c r="I53" s="246">
        <f t="shared" si="0"/>
        <v>-2527</v>
      </c>
      <c r="L53" s="247">
        <v>377120</v>
      </c>
      <c r="N53" s="247">
        <v>60662</v>
      </c>
    </row>
    <row r="54" spans="2:14" x14ac:dyDescent="0.25">
      <c r="B54" s="26"/>
      <c r="C54" s="341" t="s">
        <v>561</v>
      </c>
      <c r="D54" s="334" t="s">
        <v>444</v>
      </c>
      <c r="E54" s="164"/>
      <c r="F54" s="246">
        <v>94640</v>
      </c>
      <c r="G54" s="413">
        <f t="shared" si="2"/>
        <v>54888</v>
      </c>
      <c r="H54" s="246">
        <v>39947</v>
      </c>
      <c r="I54" s="246">
        <f t="shared" si="0"/>
        <v>-37235</v>
      </c>
      <c r="L54" s="247">
        <v>39752</v>
      </c>
      <c r="N54" s="247">
        <v>77182</v>
      </c>
    </row>
    <row r="55" spans="2:14" x14ac:dyDescent="0.25">
      <c r="B55" s="26"/>
      <c r="C55" s="341" t="s">
        <v>562</v>
      </c>
      <c r="D55" s="334" t="s">
        <v>445</v>
      </c>
      <c r="E55" s="164"/>
      <c r="F55" s="246">
        <v>168146</v>
      </c>
      <c r="G55" s="413">
        <f t="shared" si="2"/>
        <v>51831</v>
      </c>
      <c r="H55" s="246">
        <v>44788</v>
      </c>
      <c r="I55" s="246">
        <f t="shared" si="0"/>
        <v>-70186</v>
      </c>
      <c r="L55" s="247">
        <v>116315</v>
      </c>
      <c r="N55" s="247">
        <v>114974</v>
      </c>
    </row>
    <row r="56" spans="2:14" x14ac:dyDescent="0.25">
      <c r="B56" s="26"/>
      <c r="C56" s="335" t="s">
        <v>312</v>
      </c>
      <c r="D56" s="330" t="s">
        <v>588</v>
      </c>
      <c r="E56" s="164"/>
      <c r="F56" s="235">
        <v>1834562</v>
      </c>
      <c r="G56" s="316">
        <f t="shared" si="2"/>
        <v>1117318</v>
      </c>
      <c r="H56" s="235">
        <v>237497</v>
      </c>
      <c r="I56" s="235">
        <f t="shared" si="0"/>
        <v>136691</v>
      </c>
      <c r="L56" s="247">
        <v>717244</v>
      </c>
      <c r="N56" s="247">
        <v>100806</v>
      </c>
    </row>
    <row r="57" spans="2:14" x14ac:dyDescent="0.25">
      <c r="B57" s="26"/>
      <c r="C57" s="335" t="s">
        <v>317</v>
      </c>
      <c r="D57" s="330" t="s">
        <v>309</v>
      </c>
      <c r="E57" s="164"/>
      <c r="F57" s="235">
        <v>0</v>
      </c>
      <c r="G57" s="316">
        <f t="shared" si="2"/>
        <v>0</v>
      </c>
      <c r="H57" s="235">
        <v>0</v>
      </c>
      <c r="I57" s="235">
        <f t="shared" si="0"/>
        <v>0</v>
      </c>
      <c r="L57" s="247">
        <v>0</v>
      </c>
      <c r="N57" s="247">
        <v>0</v>
      </c>
    </row>
    <row r="58" spans="2:14" x14ac:dyDescent="0.25">
      <c r="B58" s="26"/>
      <c r="C58" s="342" t="s">
        <v>340</v>
      </c>
      <c r="D58" s="334" t="s">
        <v>310</v>
      </c>
      <c r="E58" s="164"/>
      <c r="F58" s="246">
        <v>0</v>
      </c>
      <c r="G58" s="315">
        <f t="shared" si="2"/>
        <v>0</v>
      </c>
      <c r="H58" s="246">
        <v>0</v>
      </c>
      <c r="I58" s="233">
        <f t="shared" si="0"/>
        <v>0</v>
      </c>
      <c r="L58" s="247">
        <v>0</v>
      </c>
      <c r="N58" s="247">
        <v>0</v>
      </c>
    </row>
    <row r="59" spans="2:14" x14ac:dyDescent="0.25">
      <c r="B59" s="26"/>
      <c r="C59" s="342" t="s">
        <v>341</v>
      </c>
      <c r="D59" s="334" t="s">
        <v>446</v>
      </c>
      <c r="E59" s="164"/>
      <c r="F59" s="246">
        <v>0</v>
      </c>
      <c r="G59" s="316">
        <f t="shared" si="2"/>
        <v>0</v>
      </c>
      <c r="H59" s="246">
        <v>0</v>
      </c>
      <c r="I59" s="235">
        <f t="shared" si="0"/>
        <v>0</v>
      </c>
      <c r="L59" s="247">
        <v>0</v>
      </c>
      <c r="N59" s="247">
        <v>0</v>
      </c>
    </row>
    <row r="60" spans="2:14" x14ac:dyDescent="0.25">
      <c r="B60" s="26"/>
      <c r="C60" s="342" t="s">
        <v>342</v>
      </c>
      <c r="D60" s="334" t="s">
        <v>311</v>
      </c>
      <c r="E60" s="164"/>
      <c r="F60" s="246">
        <v>0</v>
      </c>
      <c r="G60" s="316"/>
      <c r="H60" s="246">
        <v>0</v>
      </c>
      <c r="I60" s="235">
        <f t="shared" si="0"/>
        <v>0</v>
      </c>
      <c r="L60" s="247">
        <v>0</v>
      </c>
      <c r="N60" s="247">
        <v>0</v>
      </c>
    </row>
    <row r="61" spans="2:14" x14ac:dyDescent="0.25">
      <c r="B61" s="26"/>
      <c r="C61" s="335" t="s">
        <v>318</v>
      </c>
      <c r="D61" s="330" t="s">
        <v>313</v>
      </c>
      <c r="E61" s="164"/>
      <c r="F61" s="235">
        <v>0</v>
      </c>
      <c r="G61" s="316"/>
      <c r="H61" s="235">
        <v>0</v>
      </c>
      <c r="I61" s="235">
        <f t="shared" si="0"/>
        <v>0</v>
      </c>
      <c r="L61" s="247">
        <v>0</v>
      </c>
      <c r="N61" s="247">
        <v>0</v>
      </c>
    </row>
    <row r="62" spans="2:14" x14ac:dyDescent="0.25">
      <c r="B62" s="26"/>
      <c r="C62" s="342" t="s">
        <v>563</v>
      </c>
      <c r="D62" s="334" t="s">
        <v>314</v>
      </c>
      <c r="E62" s="164"/>
      <c r="F62" s="246">
        <v>0</v>
      </c>
      <c r="G62" s="316"/>
      <c r="H62" s="246">
        <v>0</v>
      </c>
      <c r="I62" s="235">
        <f t="shared" si="0"/>
        <v>0</v>
      </c>
      <c r="L62" s="247">
        <v>0</v>
      </c>
      <c r="N62" s="247">
        <v>0</v>
      </c>
    </row>
    <row r="63" spans="2:14" x14ac:dyDescent="0.25">
      <c r="B63" s="26"/>
      <c r="C63" s="342" t="s">
        <v>564</v>
      </c>
      <c r="D63" s="334" t="s">
        <v>315</v>
      </c>
      <c r="E63" s="164"/>
      <c r="F63" s="246">
        <v>0</v>
      </c>
      <c r="G63" s="315">
        <f t="shared" si="2"/>
        <v>0</v>
      </c>
      <c r="H63" s="246">
        <v>0</v>
      </c>
      <c r="I63" s="233">
        <f t="shared" si="0"/>
        <v>0</v>
      </c>
      <c r="L63" s="247">
        <v>0</v>
      </c>
      <c r="N63" s="247">
        <v>0</v>
      </c>
    </row>
    <row r="64" spans="2:14" x14ac:dyDescent="0.25">
      <c r="B64" s="26"/>
      <c r="C64" s="342" t="s">
        <v>577</v>
      </c>
      <c r="D64" s="334" t="s">
        <v>316</v>
      </c>
      <c r="E64" s="164"/>
      <c r="F64" s="246">
        <v>0</v>
      </c>
      <c r="G64" s="315">
        <f t="shared" si="2"/>
        <v>0</v>
      </c>
      <c r="H64" s="246">
        <v>0</v>
      </c>
      <c r="I64" s="233">
        <f t="shared" si="0"/>
        <v>0</v>
      </c>
      <c r="L64" s="247">
        <v>0</v>
      </c>
      <c r="N64" s="247">
        <v>0</v>
      </c>
    </row>
    <row r="65" spans="2:14" x14ac:dyDescent="0.25">
      <c r="B65" s="26"/>
      <c r="C65" s="335" t="s">
        <v>320</v>
      </c>
      <c r="D65" s="330" t="s">
        <v>589</v>
      </c>
      <c r="E65" s="164"/>
      <c r="F65" s="235">
        <v>0</v>
      </c>
      <c r="G65" s="316">
        <f t="shared" si="2"/>
        <v>0</v>
      </c>
      <c r="H65" s="235">
        <v>0</v>
      </c>
      <c r="I65" s="235">
        <f t="shared" si="0"/>
        <v>0</v>
      </c>
      <c r="L65" s="247">
        <v>0</v>
      </c>
      <c r="N65" s="247">
        <v>0</v>
      </c>
    </row>
    <row r="66" spans="2:14" x14ac:dyDescent="0.25">
      <c r="B66" s="26"/>
      <c r="C66" s="335" t="s">
        <v>321</v>
      </c>
      <c r="D66" s="330" t="s">
        <v>319</v>
      </c>
      <c r="E66" s="164"/>
      <c r="F66" s="235">
        <v>0</v>
      </c>
      <c r="G66" s="316">
        <f t="shared" si="2"/>
        <v>0</v>
      </c>
      <c r="H66" s="235">
        <v>0</v>
      </c>
      <c r="I66" s="235">
        <f t="shared" si="0"/>
        <v>0</v>
      </c>
      <c r="L66" s="247">
        <v>0</v>
      </c>
      <c r="N66" s="247">
        <v>0</v>
      </c>
    </row>
    <row r="67" spans="2:14" x14ac:dyDescent="0.25">
      <c r="B67" s="26"/>
      <c r="C67" s="342" t="s">
        <v>578</v>
      </c>
      <c r="D67" s="326" t="s">
        <v>203</v>
      </c>
      <c r="E67" s="164"/>
      <c r="F67" s="246">
        <v>0</v>
      </c>
      <c r="G67" s="316">
        <f t="shared" si="2"/>
        <v>0</v>
      </c>
      <c r="H67" s="246">
        <v>0</v>
      </c>
      <c r="I67" s="235">
        <f t="shared" si="0"/>
        <v>0</v>
      </c>
      <c r="L67" s="247">
        <v>0</v>
      </c>
      <c r="N67" s="247">
        <v>0</v>
      </c>
    </row>
    <row r="68" spans="2:14" x14ac:dyDescent="0.25">
      <c r="B68" s="26"/>
      <c r="C68" s="342" t="s">
        <v>579</v>
      </c>
      <c r="D68" s="334" t="s">
        <v>444</v>
      </c>
      <c r="E68" s="164"/>
      <c r="F68" s="246">
        <v>0</v>
      </c>
      <c r="G68" s="315">
        <f t="shared" si="2"/>
        <v>0</v>
      </c>
      <c r="H68" s="246">
        <v>0</v>
      </c>
      <c r="I68" s="233">
        <f t="shared" si="0"/>
        <v>0</v>
      </c>
      <c r="L68" s="247">
        <v>0</v>
      </c>
      <c r="N68" s="247">
        <v>0</v>
      </c>
    </row>
    <row r="69" spans="2:14" x14ac:dyDescent="0.25">
      <c r="B69" s="26"/>
      <c r="C69" s="342" t="s">
        <v>580</v>
      </c>
      <c r="D69" s="334" t="s">
        <v>445</v>
      </c>
      <c r="E69" s="164"/>
      <c r="F69" s="246">
        <v>0</v>
      </c>
      <c r="G69" s="315">
        <f t="shared" si="2"/>
        <v>0</v>
      </c>
      <c r="H69" s="246">
        <v>0</v>
      </c>
      <c r="I69" s="233">
        <f t="shared" si="0"/>
        <v>0</v>
      </c>
      <c r="L69" s="247">
        <v>0</v>
      </c>
      <c r="N69" s="247">
        <v>0</v>
      </c>
    </row>
    <row r="70" spans="2:14" x14ac:dyDescent="0.25">
      <c r="B70" s="26"/>
      <c r="C70" s="335" t="s">
        <v>447</v>
      </c>
      <c r="D70" s="330" t="s">
        <v>590</v>
      </c>
      <c r="E70" s="164"/>
      <c r="F70" s="235">
        <v>0</v>
      </c>
      <c r="G70" s="316">
        <f t="shared" si="2"/>
        <v>0</v>
      </c>
      <c r="H70" s="235">
        <v>0</v>
      </c>
      <c r="I70" s="235">
        <f t="shared" si="0"/>
        <v>0</v>
      </c>
      <c r="L70" s="247">
        <v>0</v>
      </c>
      <c r="N70" s="247">
        <v>0</v>
      </c>
    </row>
    <row r="71" spans="2:14" x14ac:dyDescent="0.25">
      <c r="B71" s="26"/>
      <c r="C71" s="335" t="s">
        <v>581</v>
      </c>
      <c r="D71" s="451" t="s">
        <v>591</v>
      </c>
      <c r="E71" s="164" t="s">
        <v>350</v>
      </c>
      <c r="F71" s="235">
        <v>1834562</v>
      </c>
      <c r="G71" s="235">
        <f t="shared" si="2"/>
        <v>1117318</v>
      </c>
      <c r="H71" s="235">
        <v>237497</v>
      </c>
      <c r="I71" s="235">
        <f t="shared" si="0"/>
        <v>136691</v>
      </c>
      <c r="L71" s="247">
        <v>717244</v>
      </c>
      <c r="N71" s="247">
        <v>100806</v>
      </c>
    </row>
    <row r="72" spans="2:14" x14ac:dyDescent="0.25">
      <c r="B72" s="26"/>
      <c r="C72" s="452" t="s">
        <v>592</v>
      </c>
      <c r="D72" s="453" t="s">
        <v>593</v>
      </c>
      <c r="E72" s="164"/>
      <c r="F72" s="246">
        <v>1834562</v>
      </c>
      <c r="G72" s="246">
        <f>+G71</f>
        <v>1117318</v>
      </c>
      <c r="H72" s="246">
        <v>237497</v>
      </c>
      <c r="I72" s="246">
        <f t="shared" si="0"/>
        <v>136691</v>
      </c>
      <c r="L72" s="247">
        <v>717244</v>
      </c>
      <c r="N72" s="247">
        <v>100806</v>
      </c>
    </row>
    <row r="73" spans="2:14" x14ac:dyDescent="0.25">
      <c r="B73" s="26"/>
      <c r="C73" s="452" t="s">
        <v>594</v>
      </c>
      <c r="D73" s="453" t="s">
        <v>595</v>
      </c>
      <c r="E73" s="164"/>
      <c r="F73" s="246">
        <v>0</v>
      </c>
      <c r="G73" s="246">
        <v>0</v>
      </c>
      <c r="H73" s="246">
        <v>0</v>
      </c>
      <c r="I73" s="246">
        <f t="shared" si="0"/>
        <v>0</v>
      </c>
      <c r="L73" s="247">
        <v>0</v>
      </c>
      <c r="N73" s="247">
        <v>0</v>
      </c>
    </row>
    <row r="74" spans="2:14" x14ac:dyDescent="0.25">
      <c r="B74" s="191"/>
      <c r="C74" s="454"/>
      <c r="D74" s="455" t="s">
        <v>596</v>
      </c>
      <c r="E74" s="192"/>
      <c r="F74" s="456">
        <f>+F71/2600000</f>
        <v>0.7056007692307692</v>
      </c>
      <c r="G74" s="456">
        <f t="shared" ref="G74:I74" si="3">+G71/2600000</f>
        <v>0.42973769230769232</v>
      </c>
      <c r="H74" s="456">
        <f>+H71/2600000</f>
        <v>9.1344999999999996E-2</v>
      </c>
      <c r="I74" s="456">
        <f t="shared" si="3"/>
        <v>5.2573461538461541E-2</v>
      </c>
      <c r="L74" s="247">
        <v>0.27586307692307693</v>
      </c>
      <c r="N74" s="247">
        <v>3.8771538461538461E-2</v>
      </c>
    </row>
    <row r="75" spans="2:14" x14ac:dyDescent="0.25">
      <c r="B75" s="7"/>
      <c r="C75" s="6"/>
      <c r="D75" s="7"/>
      <c r="E75" s="495"/>
      <c r="F75" s="154"/>
      <c r="G75" s="154"/>
      <c r="H75" s="154"/>
      <c r="I75" s="154"/>
    </row>
    <row r="76" spans="2:14" x14ac:dyDescent="0.25">
      <c r="B76" s="565"/>
      <c r="C76" s="565"/>
      <c r="D76" s="565"/>
      <c r="E76" s="565"/>
      <c r="F76" s="565"/>
      <c r="G76" s="565"/>
      <c r="H76" s="565"/>
      <c r="I76" s="565"/>
      <c r="J76" s="565"/>
      <c r="K76" s="450"/>
    </row>
    <row r="77" spans="2:14" x14ac:dyDescent="0.25">
      <c r="I77" s="154">
        <f>+I15-SUM(I16:I18)</f>
        <v>0</v>
      </c>
    </row>
    <row r="78" spans="2:14" x14ac:dyDescent="0.25">
      <c r="F78" s="154">
        <f>+F10-SUM(F11:F15,F19:F20)</f>
        <v>0</v>
      </c>
      <c r="G78" s="154">
        <f>+G10-SUM(G11:G15,G19:G20)</f>
        <v>0</v>
      </c>
      <c r="H78" s="154">
        <f>+H10-SUM(H11:H15,H19:H20)</f>
        <v>0</v>
      </c>
      <c r="I78" s="154">
        <f>+I10-SUM(I11:I15,I19:I20)</f>
        <v>0</v>
      </c>
    </row>
    <row r="79" spans="2:14" x14ac:dyDescent="0.25">
      <c r="F79" s="154">
        <f>+F15-SUM(F16:F18)</f>
        <v>0</v>
      </c>
      <c r="G79" s="154">
        <f>+G15-SUM(G16:G18)</f>
        <v>0</v>
      </c>
      <c r="H79" s="154">
        <f>+H15-SUM(H16:H18)</f>
        <v>0</v>
      </c>
      <c r="I79" s="154">
        <f>+I15-SUM(I16:I18)</f>
        <v>0</v>
      </c>
    </row>
    <row r="80" spans="2:14" x14ac:dyDescent="0.25">
      <c r="F80" s="154">
        <f>+F21-SUM(F22:F27)</f>
        <v>0</v>
      </c>
      <c r="G80" s="154">
        <f>+G21-SUM(G22:G27)</f>
        <v>0</v>
      </c>
      <c r="H80" s="154">
        <f>+H21-SUM(H22:H27)</f>
        <v>0</v>
      </c>
      <c r="I80" s="154">
        <f>+I21-SUM(I22:I27)</f>
        <v>0</v>
      </c>
    </row>
    <row r="81" spans="6:9" x14ac:dyDescent="0.25">
      <c r="F81" s="155">
        <f>+F28-(+F10-F21)</f>
        <v>0</v>
      </c>
      <c r="G81" s="155">
        <f>+G28-(+G10-G21)</f>
        <v>0</v>
      </c>
      <c r="H81" s="155">
        <f>+H28-(+H10-H21)</f>
        <v>0</v>
      </c>
      <c r="I81" s="155">
        <f>+I28-(+I10-I21)</f>
        <v>0</v>
      </c>
    </row>
    <row r="82" spans="6:9" x14ac:dyDescent="0.25">
      <c r="F82" s="155">
        <f>+F29-(F30-F33)</f>
        <v>0</v>
      </c>
      <c r="G82" s="155">
        <f>+G29-(G30-G33)</f>
        <v>0</v>
      </c>
      <c r="H82" s="155">
        <f>+H29-(H30-H33)</f>
        <v>0</v>
      </c>
      <c r="I82" s="155">
        <f>+I29-(I30-I33)</f>
        <v>0</v>
      </c>
    </row>
    <row r="83" spans="6:9" x14ac:dyDescent="0.25">
      <c r="F83" s="155">
        <f>+F30-SUM(F31:F32)</f>
        <v>0</v>
      </c>
      <c r="G83" s="155">
        <f>+G30-SUM(G31:G32)</f>
        <v>0</v>
      </c>
      <c r="H83" s="155">
        <f>+H30-SUM(H31:H32)</f>
        <v>0</v>
      </c>
      <c r="I83" s="155">
        <f>+I30-SUM(I31:I32)</f>
        <v>0</v>
      </c>
    </row>
    <row r="84" spans="6:9" x14ac:dyDescent="0.25">
      <c r="F84" s="155">
        <f>+F33-SUM(F34:F35)</f>
        <v>0</v>
      </c>
      <c r="G84" s="155">
        <f>+G33-SUM(G34:G35)</f>
        <v>0</v>
      </c>
      <c r="H84" s="155">
        <f>+H33-SUM(H34:H35)</f>
        <v>0</v>
      </c>
      <c r="I84" s="155">
        <f>+I33-SUM(I34:I35)</f>
        <v>0</v>
      </c>
    </row>
    <row r="85" spans="6:9" x14ac:dyDescent="0.25">
      <c r="F85" s="155">
        <f>+F37-SUM(F38:F40)</f>
        <v>0</v>
      </c>
      <c r="G85" s="155">
        <f>+G37-SUM(G38:G40)</f>
        <v>0</v>
      </c>
      <c r="H85" s="155">
        <f>+H37-SUM(H38:H40)</f>
        <v>0</v>
      </c>
      <c r="I85" s="155">
        <f>+I37-SUM(I38:I40)</f>
        <v>0</v>
      </c>
    </row>
    <row r="86" spans="6:9" x14ac:dyDescent="0.25">
      <c r="F86" s="155">
        <f>+F42-(+F28+F29+F36+F37+F41)</f>
        <v>0</v>
      </c>
      <c r="G86" s="155">
        <f>+G42-(+G28+G29+G36+G37+G41)</f>
        <v>0</v>
      </c>
      <c r="H86" s="155">
        <f>+H42-(+H28+H29+H36+H37+H41)</f>
        <v>0</v>
      </c>
      <c r="I86" s="155">
        <f>+I42-(+I28+I29+I36+I37+I41)</f>
        <v>0</v>
      </c>
    </row>
    <row r="87" spans="6:9" x14ac:dyDescent="0.25">
      <c r="F87" s="155">
        <f>+F47-(+F42+F43+F44+F45+F46)</f>
        <v>0</v>
      </c>
      <c r="G87" s="155">
        <f>+G47-(+G42+G43+G44+G45+G46)</f>
        <v>0</v>
      </c>
      <c r="H87" s="155">
        <f>+H47-(+H42+H43+H44+H45+H46)</f>
        <v>0</v>
      </c>
      <c r="I87" s="155">
        <f>+I47-(+I42+I43+I44+I45+I46)</f>
        <v>0</v>
      </c>
    </row>
    <row r="88" spans="6:9" x14ac:dyDescent="0.25">
      <c r="F88" s="155">
        <f>+F51-(+F47+F48+F49+F50)</f>
        <v>0</v>
      </c>
      <c r="G88" s="155">
        <f>+G51-(+G47+G48+G49+G50)</f>
        <v>0</v>
      </c>
      <c r="H88" s="155">
        <f>+H51-(+H47+H48+H49+H50)</f>
        <v>0</v>
      </c>
      <c r="I88" s="155">
        <f>+I51-(+I47+I48+I49+I50)</f>
        <v>0</v>
      </c>
    </row>
    <row r="89" spans="6:9" x14ac:dyDescent="0.25">
      <c r="F89" s="155">
        <f>+F52-F53-F54+F55</f>
        <v>0</v>
      </c>
      <c r="G89" s="155">
        <f>+G52-G53-G54+G55</f>
        <v>0</v>
      </c>
      <c r="H89" s="155">
        <f>+H52-H53-H54+H55</f>
        <v>0</v>
      </c>
      <c r="I89" s="155">
        <f>+I52-I53-I54+I55</f>
        <v>0</v>
      </c>
    </row>
    <row r="90" spans="6:9" x14ac:dyDescent="0.25">
      <c r="F90" s="155">
        <f>+F56-(+F51-F52)</f>
        <v>0</v>
      </c>
      <c r="G90" s="155">
        <f>+G56-(+G51-G52)</f>
        <v>0</v>
      </c>
      <c r="H90" s="155">
        <f>+H56-(+H51-H52)</f>
        <v>0</v>
      </c>
      <c r="I90" s="155">
        <f>+I56-(+I51-I52)</f>
        <v>0</v>
      </c>
    </row>
    <row r="91" spans="6:9" x14ac:dyDescent="0.25">
      <c r="F91" s="155">
        <f>+F57-SUM(F58:F60)</f>
        <v>0</v>
      </c>
      <c r="G91" s="155">
        <f>+G57-SUM(G58:G60)</f>
        <v>0</v>
      </c>
      <c r="H91" s="155">
        <f>+H57-SUM(H58:H60)</f>
        <v>0</v>
      </c>
      <c r="I91" s="155">
        <f>+I57-SUM(I58:I60)</f>
        <v>0</v>
      </c>
    </row>
    <row r="92" spans="6:9" x14ac:dyDescent="0.25">
      <c r="F92" s="155">
        <f>+F61-SUM(F62:F64)</f>
        <v>0</v>
      </c>
      <c r="G92" s="155">
        <f>+G61-SUM(G62:G64)</f>
        <v>0</v>
      </c>
      <c r="H92" s="155">
        <f>+H61-SUM(H62:H64)</f>
        <v>0</v>
      </c>
      <c r="I92" s="155">
        <f>+I61-SUM(I62:I64)</f>
        <v>0</v>
      </c>
    </row>
    <row r="93" spans="6:9" x14ac:dyDescent="0.25">
      <c r="F93" s="155">
        <f>+F65-(+F57-F61)</f>
        <v>0</v>
      </c>
      <c r="G93" s="155">
        <f>+G65-(+G57-G61)</f>
        <v>0</v>
      </c>
      <c r="H93" s="155">
        <f>+H65-(+H57-H61)</f>
        <v>0</v>
      </c>
      <c r="I93" s="155">
        <f>+I65-(+I57-I61)</f>
        <v>0</v>
      </c>
    </row>
    <row r="94" spans="6:9" x14ac:dyDescent="0.25">
      <c r="F94" s="155">
        <f>+F66-SUM(F67:F69)</f>
        <v>0</v>
      </c>
      <c r="G94" s="155">
        <f>+G66-SUM(G67:G69)</f>
        <v>0</v>
      </c>
      <c r="H94" s="155">
        <f>+H66-SUM(H67:H69)</f>
        <v>0</v>
      </c>
      <c r="I94" s="155">
        <f>+I66-SUM(I67:I69)</f>
        <v>0</v>
      </c>
    </row>
    <row r="95" spans="6:9" x14ac:dyDescent="0.25">
      <c r="F95" s="155">
        <f>+F70-(+F65+F66)</f>
        <v>0</v>
      </c>
      <c r="G95" s="155">
        <f>+G70-(+G65+G66)</f>
        <v>0</v>
      </c>
      <c r="H95" s="155">
        <f>+H70-(+H65+H66)</f>
        <v>0</v>
      </c>
      <c r="I95" s="155">
        <f>+I70-(+I65+I66)</f>
        <v>0</v>
      </c>
    </row>
    <row r="96" spans="6:9" x14ac:dyDescent="0.25">
      <c r="F96" s="155">
        <f>+F71-(+F56+F70)</f>
        <v>0</v>
      </c>
      <c r="G96" s="155">
        <f>+G71-(+G56+G70)</f>
        <v>0</v>
      </c>
      <c r="H96" s="155">
        <f>+H71-(+H56+H70)</f>
        <v>0</v>
      </c>
      <c r="I96" s="155">
        <f>+I71-(+I56+I70)</f>
        <v>0</v>
      </c>
    </row>
  </sheetData>
  <mergeCells count="13">
    <mergeCell ref="B3:I3"/>
    <mergeCell ref="F5:G5"/>
    <mergeCell ref="F6:G6"/>
    <mergeCell ref="F7:G7"/>
    <mergeCell ref="B76:J76"/>
    <mergeCell ref="I8:I9"/>
    <mergeCell ref="G8:G9"/>
    <mergeCell ref="E8:E9"/>
    <mergeCell ref="F8:F9"/>
    <mergeCell ref="H8:H9"/>
    <mergeCell ref="H6:I6"/>
    <mergeCell ref="H5:I5"/>
    <mergeCell ref="H7:I7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46" orientation="portrait" r:id="rId1"/>
  <headerFooter alignWithMargins="0">
    <oddFooter>&amp;CEkteki dipnotlar bu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/>
  </sheetViews>
  <sheetFormatPr defaultRowHeight="12.75" x14ac:dyDescent="0.2"/>
  <cols>
    <col min="1" max="1" width="5.140625" style="36" customWidth="1"/>
    <col min="2" max="2" width="6.28515625" style="36" customWidth="1"/>
    <col min="3" max="3" width="65.140625" style="36" customWidth="1"/>
    <col min="4" max="5" width="24.42578125" style="36" customWidth="1"/>
    <col min="6" max="6" width="1.5703125" style="36" customWidth="1"/>
    <col min="7" max="16384" width="9.140625" style="36"/>
  </cols>
  <sheetData>
    <row r="1" spans="1:6" x14ac:dyDescent="0.2">
      <c r="A1" s="43"/>
      <c r="B1" s="44"/>
      <c r="C1" s="44"/>
      <c r="D1" s="44"/>
      <c r="E1" s="45"/>
    </row>
    <row r="2" spans="1:6" ht="30" customHeight="1" x14ac:dyDescent="0.2">
      <c r="A2" s="612" t="s">
        <v>568</v>
      </c>
      <c r="B2" s="613"/>
      <c r="C2" s="613"/>
      <c r="D2" s="613"/>
      <c r="E2" s="46"/>
      <c r="F2" s="37"/>
    </row>
    <row r="3" spans="1:6" x14ac:dyDescent="0.2">
      <c r="A3" s="41"/>
      <c r="B3" s="37"/>
      <c r="C3" s="37"/>
      <c r="D3" s="37"/>
      <c r="E3" s="47"/>
      <c r="F3" s="37"/>
    </row>
    <row r="4" spans="1:6" x14ac:dyDescent="0.2">
      <c r="A4" s="52"/>
      <c r="B4" s="53"/>
      <c r="C4" s="53"/>
      <c r="D4" s="445"/>
      <c r="E4" s="446"/>
      <c r="F4" s="37"/>
    </row>
    <row r="5" spans="1:6" x14ac:dyDescent="0.2">
      <c r="A5" s="48"/>
      <c r="B5" s="49"/>
      <c r="C5" s="49"/>
      <c r="D5" s="437" t="s">
        <v>358</v>
      </c>
      <c r="E5" s="317" t="s">
        <v>358</v>
      </c>
      <c r="F5" s="37"/>
    </row>
    <row r="6" spans="1:6" x14ac:dyDescent="0.2">
      <c r="A6" s="41"/>
      <c r="B6" s="50"/>
      <c r="C6" s="51" t="s">
        <v>468</v>
      </c>
      <c r="D6" s="438" t="s">
        <v>0</v>
      </c>
      <c r="E6" s="318" t="s">
        <v>1</v>
      </c>
      <c r="F6" s="37"/>
    </row>
    <row r="7" spans="1:6" ht="25.5" customHeight="1" x14ac:dyDescent="0.2">
      <c r="A7" s="41"/>
      <c r="B7" s="50"/>
      <c r="C7" s="51"/>
      <c r="D7" s="496" t="s">
        <v>374</v>
      </c>
      <c r="E7" s="497" t="s">
        <v>374</v>
      </c>
      <c r="F7" s="37"/>
    </row>
    <row r="8" spans="1:6" x14ac:dyDescent="0.2">
      <c r="A8" s="41"/>
      <c r="B8" s="37"/>
      <c r="C8" s="38"/>
      <c r="D8" s="439" t="s">
        <v>609</v>
      </c>
      <c r="E8" s="498" t="s">
        <v>610</v>
      </c>
      <c r="F8" s="37"/>
    </row>
    <row r="9" spans="1:6" x14ac:dyDescent="0.2">
      <c r="A9" s="52"/>
      <c r="B9" s="53"/>
      <c r="C9" s="54"/>
      <c r="D9" s="440"/>
      <c r="E9" s="319"/>
      <c r="F9" s="37"/>
    </row>
    <row r="10" spans="1:6" ht="15.75" x14ac:dyDescent="0.2">
      <c r="A10" s="41"/>
      <c r="B10" s="263" t="s">
        <v>36</v>
      </c>
      <c r="C10" s="264" t="s">
        <v>450</v>
      </c>
      <c r="D10" s="441">
        <v>1834562</v>
      </c>
      <c r="E10" s="442">
        <v>237497</v>
      </c>
      <c r="F10" s="37"/>
    </row>
    <row r="11" spans="1:6" ht="15.75" x14ac:dyDescent="0.2">
      <c r="A11" s="41"/>
      <c r="B11" s="265" t="s">
        <v>38</v>
      </c>
      <c r="C11" s="260" t="s">
        <v>451</v>
      </c>
      <c r="D11" s="441">
        <v>602025</v>
      </c>
      <c r="E11" s="57">
        <v>4150</v>
      </c>
      <c r="F11" s="37"/>
    </row>
    <row r="12" spans="1:6" s="40" customFormat="1" ht="15.75" x14ac:dyDescent="0.2">
      <c r="A12" s="39"/>
      <c r="B12" s="448" t="s">
        <v>39</v>
      </c>
      <c r="C12" s="260" t="s">
        <v>452</v>
      </c>
      <c r="D12" s="441">
        <v>-1877</v>
      </c>
      <c r="E12" s="57">
        <v>0</v>
      </c>
      <c r="F12" s="50"/>
    </row>
    <row r="13" spans="1:6" s="40" customFormat="1" ht="15.75" x14ac:dyDescent="0.2">
      <c r="A13" s="39"/>
      <c r="B13" s="420" t="s">
        <v>165</v>
      </c>
      <c r="C13" s="261" t="s">
        <v>453</v>
      </c>
      <c r="D13" s="443">
        <v>0</v>
      </c>
      <c r="E13" s="267">
        <v>0</v>
      </c>
      <c r="F13" s="50"/>
    </row>
    <row r="14" spans="1:6" s="40" customFormat="1" ht="15.75" x14ac:dyDescent="0.2">
      <c r="A14" s="39"/>
      <c r="B14" s="420" t="s">
        <v>166</v>
      </c>
      <c r="C14" s="261" t="s">
        <v>454</v>
      </c>
      <c r="D14" s="443">
        <v>0</v>
      </c>
      <c r="E14" s="267">
        <v>0</v>
      </c>
      <c r="F14" s="50"/>
    </row>
    <row r="15" spans="1:6" s="40" customFormat="1" ht="15.75" x14ac:dyDescent="0.2">
      <c r="A15" s="39"/>
      <c r="B15" s="420" t="s">
        <v>167</v>
      </c>
      <c r="C15" s="261" t="s">
        <v>455</v>
      </c>
      <c r="D15" s="443">
        <v>0</v>
      </c>
      <c r="E15" s="267">
        <v>0</v>
      </c>
      <c r="F15" s="50"/>
    </row>
    <row r="16" spans="1:6" ht="31.5" x14ac:dyDescent="0.2">
      <c r="A16" s="41"/>
      <c r="B16" s="420" t="s">
        <v>357</v>
      </c>
      <c r="C16" s="261" t="s">
        <v>456</v>
      </c>
      <c r="D16" s="443">
        <v>0</v>
      </c>
      <c r="E16" s="267">
        <v>0</v>
      </c>
      <c r="F16" s="37"/>
    </row>
    <row r="17" spans="1:8" ht="31.5" x14ac:dyDescent="0.2">
      <c r="A17" s="41"/>
      <c r="B17" s="420" t="s">
        <v>369</v>
      </c>
      <c r="C17" s="261" t="s">
        <v>457</v>
      </c>
      <c r="D17" s="443">
        <v>-1877</v>
      </c>
      <c r="E17" s="267">
        <v>0</v>
      </c>
      <c r="F17" s="37"/>
    </row>
    <row r="18" spans="1:8" ht="15.75" x14ac:dyDescent="0.2">
      <c r="A18" s="41"/>
      <c r="B18" s="449" t="s">
        <v>40</v>
      </c>
      <c r="C18" s="260" t="s">
        <v>458</v>
      </c>
      <c r="D18" s="441">
        <v>603902</v>
      </c>
      <c r="E18" s="57">
        <v>4150</v>
      </c>
      <c r="F18" s="37"/>
      <c r="H18" s="194"/>
    </row>
    <row r="19" spans="1:8" ht="15.75" x14ac:dyDescent="0.2">
      <c r="A19" s="41"/>
      <c r="B19" s="420" t="s">
        <v>209</v>
      </c>
      <c r="C19" s="261" t="s">
        <v>459</v>
      </c>
      <c r="D19" s="443">
        <v>0</v>
      </c>
      <c r="E19" s="267">
        <v>0</v>
      </c>
      <c r="F19" s="37"/>
    </row>
    <row r="20" spans="1:8" ht="31.5" x14ac:dyDescent="0.2">
      <c r="A20" s="41"/>
      <c r="B20" s="420" t="s">
        <v>210</v>
      </c>
      <c r="C20" s="261" t="s">
        <v>460</v>
      </c>
      <c r="D20" s="443">
        <v>808095</v>
      </c>
      <c r="E20" s="267">
        <v>5187</v>
      </c>
      <c r="F20" s="37"/>
    </row>
    <row r="21" spans="1:8" ht="15.75" x14ac:dyDescent="0.2">
      <c r="A21" s="41"/>
      <c r="B21" s="420" t="s">
        <v>211</v>
      </c>
      <c r="C21" s="261" t="s">
        <v>461</v>
      </c>
      <c r="D21" s="443">
        <v>0</v>
      </c>
      <c r="E21" s="267">
        <v>0</v>
      </c>
      <c r="F21" s="37"/>
    </row>
    <row r="22" spans="1:8" ht="31.5" x14ac:dyDescent="0.2">
      <c r="A22" s="41"/>
      <c r="B22" s="420" t="s">
        <v>371</v>
      </c>
      <c r="C22" s="261" t="s">
        <v>462</v>
      </c>
      <c r="D22" s="443">
        <v>0</v>
      </c>
      <c r="E22" s="267">
        <v>0</v>
      </c>
      <c r="F22" s="37"/>
    </row>
    <row r="23" spans="1:8" ht="31.5" x14ac:dyDescent="0.2">
      <c r="A23" s="41"/>
      <c r="B23" s="420" t="s">
        <v>463</v>
      </c>
      <c r="C23" s="261" t="s">
        <v>464</v>
      </c>
      <c r="D23" s="443">
        <v>0</v>
      </c>
      <c r="E23" s="267">
        <v>0</v>
      </c>
      <c r="F23" s="37"/>
    </row>
    <row r="24" spans="1:8" ht="31.5" x14ac:dyDescent="0.2">
      <c r="A24" s="41"/>
      <c r="B24" s="420" t="s">
        <v>465</v>
      </c>
      <c r="C24" s="261" t="s">
        <v>466</v>
      </c>
      <c r="D24" s="443">
        <v>-204193</v>
      </c>
      <c r="E24" s="267">
        <v>-1037</v>
      </c>
      <c r="F24" s="37"/>
    </row>
    <row r="25" spans="1:8" s="40" customFormat="1" ht="15.75" x14ac:dyDescent="0.2">
      <c r="A25" s="39"/>
      <c r="B25" s="266" t="s">
        <v>50</v>
      </c>
      <c r="C25" s="262" t="s">
        <v>467</v>
      </c>
      <c r="D25" s="441">
        <v>2436587</v>
      </c>
      <c r="E25" s="57">
        <v>241647</v>
      </c>
      <c r="F25" s="50"/>
    </row>
    <row r="26" spans="1:8" x14ac:dyDescent="0.2">
      <c r="A26" s="42"/>
      <c r="B26" s="55"/>
      <c r="C26" s="56"/>
      <c r="D26" s="444"/>
      <c r="E26" s="58"/>
      <c r="F26" s="37"/>
    </row>
    <row r="29" spans="1:8" x14ac:dyDescent="0.2">
      <c r="D29" s="194"/>
    </row>
    <row r="31" spans="1:8" x14ac:dyDescent="0.2">
      <c r="D31" s="324">
        <f>+D11-D12-D18</f>
        <v>0</v>
      </c>
      <c r="E31" s="324">
        <f>+E11-E12-E18</f>
        <v>0</v>
      </c>
    </row>
    <row r="32" spans="1:8" x14ac:dyDescent="0.2">
      <c r="D32" s="324">
        <f>+D12-SUM(D13:D17)</f>
        <v>0</v>
      </c>
      <c r="E32" s="324">
        <f>+E12-SUM(E13:E17)</f>
        <v>0</v>
      </c>
    </row>
    <row r="33" spans="4:5" x14ac:dyDescent="0.2">
      <c r="D33" s="324">
        <f>+D18-SUM(D19:D24)</f>
        <v>0</v>
      </c>
      <c r="E33" s="324">
        <f>+E18-SUM(E19:E24)</f>
        <v>0</v>
      </c>
    </row>
    <row r="34" spans="4:5" x14ac:dyDescent="0.2">
      <c r="D34" s="324">
        <f>+D25-D10-D11</f>
        <v>0</v>
      </c>
      <c r="E34" s="324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&amp;CEkteki dipnotlar bu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/>
  </sheetViews>
  <sheetFormatPr defaultRowHeight="20.100000000000001" customHeight="1" x14ac:dyDescent="0.35"/>
  <cols>
    <col min="1" max="1" width="2.28515625" style="64" customWidth="1"/>
    <col min="2" max="2" width="2.7109375" style="64" customWidth="1"/>
    <col min="3" max="3" width="6.85546875" style="81" bestFit="1" customWidth="1"/>
    <col min="4" max="4" width="47.42578125" style="64" customWidth="1"/>
    <col min="5" max="5" width="10.5703125" style="64" customWidth="1"/>
    <col min="6" max="6" width="13.140625" style="64" customWidth="1"/>
    <col min="7" max="7" width="16.28515625" style="64" customWidth="1"/>
    <col min="8" max="8" width="11.85546875" style="64" customWidth="1"/>
    <col min="9" max="9" width="13" style="64" customWidth="1"/>
    <col min="10" max="13" width="11.85546875" style="64" customWidth="1"/>
    <col min="14" max="14" width="11.85546875" style="65" customWidth="1"/>
    <col min="15" max="15" width="11.85546875" style="64" customWidth="1"/>
    <col min="16" max="16" width="14.7109375" style="64" customWidth="1"/>
    <col min="17" max="17" width="15.7109375" style="64" customWidth="1"/>
    <col min="18" max="18" width="17.7109375" style="64" customWidth="1"/>
    <col min="19" max="19" width="13.7109375" style="64" customWidth="1"/>
    <col min="20" max="20" width="12.140625" style="64" customWidth="1"/>
    <col min="21" max="21" width="13" style="64" customWidth="1"/>
    <col min="22" max="22" width="1.28515625" style="64" customWidth="1"/>
    <col min="23" max="23" width="11.7109375" style="64" customWidth="1"/>
    <col min="24" max="26" width="9.140625" style="64"/>
    <col min="27" max="27" width="20.140625" style="64" bestFit="1" customWidth="1"/>
    <col min="28" max="16384" width="9.140625" style="64"/>
  </cols>
  <sheetData>
    <row r="2" spans="2:28" ht="15" customHeight="1" x14ac:dyDescent="0.35">
      <c r="B2" s="530"/>
      <c r="C2" s="506"/>
      <c r="D2" s="531"/>
      <c r="E2" s="531"/>
      <c r="F2" s="531"/>
      <c r="G2" s="531"/>
      <c r="H2" s="531"/>
      <c r="I2" s="531"/>
      <c r="J2" s="531"/>
      <c r="K2" s="531"/>
      <c r="L2" s="531"/>
      <c r="M2" s="531"/>
      <c r="N2" s="531"/>
      <c r="O2" s="532"/>
      <c r="P2" s="533"/>
      <c r="Q2" s="533"/>
      <c r="R2" s="533"/>
      <c r="S2" s="533"/>
      <c r="T2" s="533"/>
      <c r="U2" s="534"/>
    </row>
    <row r="3" spans="2:28" ht="20.100000000000001" customHeight="1" x14ac:dyDescent="0.35">
      <c r="B3" s="529" t="s">
        <v>569</v>
      </c>
      <c r="C3" s="528"/>
      <c r="D3" s="528"/>
      <c r="E3" s="528"/>
      <c r="F3" s="528"/>
      <c r="G3" s="528"/>
      <c r="H3" s="499"/>
      <c r="I3" s="499"/>
      <c r="J3" s="499"/>
      <c r="K3" s="499"/>
      <c r="L3" s="499"/>
      <c r="M3" s="499"/>
      <c r="N3" s="499"/>
      <c r="O3" s="502"/>
      <c r="P3" s="503"/>
      <c r="Q3" s="503"/>
      <c r="R3" s="503"/>
      <c r="S3" s="503"/>
      <c r="T3" s="503"/>
      <c r="U3" s="504"/>
    </row>
    <row r="4" spans="2:28" ht="15" customHeight="1" x14ac:dyDescent="0.35">
      <c r="B4" s="535"/>
      <c r="C4" s="268"/>
      <c r="D4" s="615"/>
      <c r="E4" s="615"/>
      <c r="F4" s="616"/>
      <c r="G4" s="501"/>
      <c r="H4" s="501"/>
      <c r="I4" s="501"/>
      <c r="J4" s="501"/>
      <c r="K4" s="501"/>
      <c r="L4" s="502"/>
      <c r="M4" s="502"/>
      <c r="N4" s="503"/>
      <c r="O4" s="502"/>
      <c r="P4" s="503"/>
      <c r="Q4" s="503"/>
      <c r="R4" s="503"/>
      <c r="S4" s="503"/>
      <c r="T4" s="503"/>
      <c r="U4" s="504"/>
    </row>
    <row r="5" spans="2:28" ht="16.5" customHeight="1" x14ac:dyDescent="0.35">
      <c r="B5" s="535"/>
      <c r="C5" s="268"/>
      <c r="D5" s="617"/>
      <c r="E5" s="617"/>
      <c r="F5" s="617"/>
      <c r="G5" s="499"/>
      <c r="H5" s="500"/>
      <c r="I5" s="500"/>
      <c r="J5" s="500"/>
      <c r="K5" s="501"/>
      <c r="L5" s="502"/>
      <c r="M5" s="614" t="s">
        <v>358</v>
      </c>
      <c r="N5" s="614"/>
      <c r="O5" s="614"/>
      <c r="P5" s="503"/>
      <c r="Q5" s="503"/>
      <c r="R5" s="503"/>
      <c r="S5" s="503"/>
      <c r="T5" s="503"/>
      <c r="U5" s="504"/>
    </row>
    <row r="6" spans="2:28" ht="14.25" customHeight="1" x14ac:dyDescent="0.35">
      <c r="B6" s="535"/>
      <c r="C6" s="505"/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503"/>
      <c r="O6" s="502"/>
      <c r="P6" s="503"/>
      <c r="Q6" s="503"/>
      <c r="R6" s="503"/>
      <c r="S6" s="503"/>
      <c r="T6" s="503"/>
      <c r="U6" s="504"/>
    </row>
    <row r="7" spans="2:28" ht="73.5" customHeight="1" x14ac:dyDescent="0.35">
      <c r="B7" s="530"/>
      <c r="C7" s="506"/>
      <c r="D7" s="507"/>
      <c r="E7" s="508"/>
      <c r="F7" s="509"/>
      <c r="G7" s="510"/>
      <c r="H7" s="510"/>
      <c r="I7" s="510"/>
      <c r="J7" s="618" t="s">
        <v>477</v>
      </c>
      <c r="K7" s="619"/>
      <c r="L7" s="620"/>
      <c r="M7" s="618" t="s">
        <v>478</v>
      </c>
      <c r="N7" s="619"/>
      <c r="O7" s="620"/>
      <c r="P7" s="511"/>
      <c r="Q7" s="511"/>
      <c r="R7" s="511"/>
      <c r="S7" s="511"/>
      <c r="T7" s="511"/>
      <c r="U7" s="512"/>
    </row>
    <row r="8" spans="2:28" s="70" customFormat="1" ht="47.25" x14ac:dyDescent="0.2">
      <c r="B8" s="536"/>
      <c r="C8" s="513"/>
      <c r="D8" s="514" t="s">
        <v>177</v>
      </c>
      <c r="E8" s="515" t="s">
        <v>601</v>
      </c>
      <c r="F8" s="516" t="s">
        <v>96</v>
      </c>
      <c r="G8" s="516" t="s">
        <v>98</v>
      </c>
      <c r="H8" s="516" t="s">
        <v>99</v>
      </c>
      <c r="I8" s="516" t="s">
        <v>100</v>
      </c>
      <c r="J8" s="516">
        <v>1</v>
      </c>
      <c r="K8" s="516">
        <v>2</v>
      </c>
      <c r="L8" s="516">
        <v>3</v>
      </c>
      <c r="M8" s="516">
        <v>4</v>
      </c>
      <c r="N8" s="516">
        <v>5</v>
      </c>
      <c r="O8" s="516">
        <v>6</v>
      </c>
      <c r="P8" s="516" t="s">
        <v>479</v>
      </c>
      <c r="Q8" s="516" t="s">
        <v>322</v>
      </c>
      <c r="R8" s="516" t="s">
        <v>480</v>
      </c>
      <c r="S8" s="516" t="s">
        <v>481</v>
      </c>
      <c r="T8" s="516" t="s">
        <v>429</v>
      </c>
      <c r="U8" s="516" t="s">
        <v>204</v>
      </c>
      <c r="V8" s="69"/>
      <c r="W8" s="69"/>
    </row>
    <row r="9" spans="2:28" ht="19.5" hidden="1" x14ac:dyDescent="0.35">
      <c r="B9" s="535"/>
      <c r="C9" s="268"/>
      <c r="D9" s="517" t="s">
        <v>70</v>
      </c>
      <c r="E9" s="518"/>
      <c r="F9" s="519"/>
      <c r="G9" s="519"/>
      <c r="H9" s="519"/>
      <c r="I9" s="519"/>
      <c r="J9" s="519"/>
      <c r="K9" s="519"/>
      <c r="L9" s="519"/>
      <c r="M9" s="519"/>
      <c r="N9" s="519"/>
      <c r="O9" s="519"/>
      <c r="P9" s="519"/>
      <c r="Q9" s="519"/>
      <c r="R9" s="519"/>
      <c r="S9" s="519"/>
      <c r="T9" s="519"/>
      <c r="U9" s="519"/>
      <c r="V9" s="71"/>
      <c r="W9" s="71"/>
    </row>
    <row r="10" spans="2:28" ht="15.75" hidden="1" customHeight="1" x14ac:dyDescent="0.35">
      <c r="B10" s="535"/>
      <c r="C10" s="268"/>
      <c r="D10" s="517" t="s">
        <v>374</v>
      </c>
      <c r="E10" s="518"/>
      <c r="F10" s="520"/>
      <c r="G10" s="520"/>
      <c r="H10" s="520"/>
      <c r="I10" s="520"/>
      <c r="J10" s="520"/>
      <c r="K10" s="520"/>
      <c r="L10" s="520"/>
      <c r="M10" s="520"/>
      <c r="N10" s="520"/>
      <c r="O10" s="520"/>
      <c r="P10" s="520"/>
      <c r="Q10" s="520"/>
      <c r="R10" s="520"/>
      <c r="S10" s="520"/>
      <c r="T10" s="520"/>
      <c r="U10" s="520"/>
      <c r="V10" s="71"/>
      <c r="W10" s="71"/>
    </row>
    <row r="11" spans="2:28" ht="15.75" hidden="1" customHeight="1" x14ac:dyDescent="0.35">
      <c r="B11" s="535"/>
      <c r="C11" s="268"/>
      <c r="D11" s="517" t="s">
        <v>476</v>
      </c>
      <c r="E11" s="521"/>
      <c r="F11" s="520"/>
      <c r="G11" s="520"/>
      <c r="H11" s="520"/>
      <c r="I11" s="520"/>
      <c r="J11" s="520"/>
      <c r="K11" s="520"/>
      <c r="L11" s="520"/>
      <c r="M11" s="520"/>
      <c r="N11" s="520"/>
      <c r="O11" s="520"/>
      <c r="P11" s="520"/>
      <c r="Q11" s="520"/>
      <c r="R11" s="520"/>
      <c r="S11" s="520"/>
      <c r="T11" s="520"/>
      <c r="U11" s="520"/>
      <c r="V11" s="71"/>
      <c r="W11" s="71"/>
    </row>
    <row r="12" spans="2:28" s="76" customFormat="1" ht="18.75" hidden="1" customHeight="1" x14ac:dyDescent="0.35">
      <c r="B12" s="537"/>
      <c r="C12" s="268" t="s">
        <v>36</v>
      </c>
      <c r="D12" s="253" t="s">
        <v>335</v>
      </c>
      <c r="E12" s="521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75"/>
      <c r="W12" s="75"/>
      <c r="AA12" s="283">
        <f>SUM(F12:R12)-S12</f>
        <v>0</v>
      </c>
      <c r="AB12" s="283">
        <f>+U12-S12-T12</f>
        <v>0</v>
      </c>
    </row>
    <row r="13" spans="2:28" s="76" customFormat="1" ht="18.75" hidden="1" customHeight="1" x14ac:dyDescent="0.35">
      <c r="B13" s="537"/>
      <c r="C13" s="269" t="s">
        <v>38</v>
      </c>
      <c r="D13" s="270" t="s">
        <v>336</v>
      </c>
      <c r="E13" s="521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75"/>
      <c r="W13" s="75"/>
      <c r="AA13" s="283">
        <f t="shared" ref="AA13:AA49" si="0">SUM(F13:R13)-S13</f>
        <v>0</v>
      </c>
      <c r="AB13" s="283">
        <f t="shared" ref="AB13:AB49" si="1">+U13-S13-T13</f>
        <v>0</v>
      </c>
    </row>
    <row r="14" spans="2:28" ht="18.75" hidden="1" customHeight="1" x14ac:dyDescent="0.35">
      <c r="B14" s="535"/>
      <c r="C14" s="271" t="s">
        <v>39</v>
      </c>
      <c r="D14" s="272" t="s">
        <v>337</v>
      </c>
      <c r="E14" s="521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71"/>
      <c r="W14" s="71"/>
      <c r="AA14" s="283">
        <f t="shared" si="0"/>
        <v>0</v>
      </c>
      <c r="AB14" s="283">
        <f t="shared" si="1"/>
        <v>0</v>
      </c>
    </row>
    <row r="15" spans="2:28" ht="18.75" hidden="1" customHeight="1" x14ac:dyDescent="0.35">
      <c r="B15" s="535"/>
      <c r="C15" s="271" t="s">
        <v>40</v>
      </c>
      <c r="D15" s="272" t="s">
        <v>338</v>
      </c>
      <c r="E15" s="521"/>
      <c r="F15" s="246"/>
      <c r="G15" s="246"/>
      <c r="H15" s="246"/>
      <c r="I15" s="246"/>
      <c r="J15" s="246"/>
      <c r="K15" s="246"/>
      <c r="L15" s="246"/>
      <c r="M15" s="246"/>
      <c r="N15" s="246"/>
      <c r="O15" s="246"/>
      <c r="P15" s="246"/>
      <c r="Q15" s="246"/>
      <c r="R15" s="246"/>
      <c r="S15" s="246"/>
      <c r="T15" s="246"/>
      <c r="U15" s="246"/>
      <c r="V15" s="71"/>
      <c r="W15" s="71"/>
      <c r="AA15" s="283">
        <f t="shared" si="0"/>
        <v>0</v>
      </c>
      <c r="AB15" s="283">
        <f t="shared" si="1"/>
        <v>0</v>
      </c>
    </row>
    <row r="16" spans="2:28" s="76" customFormat="1" ht="18.75" hidden="1" customHeight="1" x14ac:dyDescent="0.35">
      <c r="B16" s="537"/>
      <c r="C16" s="269" t="s">
        <v>50</v>
      </c>
      <c r="D16" s="273" t="s">
        <v>339</v>
      </c>
      <c r="E16" s="521"/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5"/>
      <c r="V16" s="75"/>
      <c r="W16" s="75"/>
      <c r="AA16" s="283">
        <f t="shared" si="0"/>
        <v>0</v>
      </c>
      <c r="AB16" s="283">
        <f t="shared" si="1"/>
        <v>0</v>
      </c>
    </row>
    <row r="17" spans="2:28" ht="18.75" hidden="1" customHeight="1" x14ac:dyDescent="0.35">
      <c r="B17" s="535"/>
      <c r="C17" s="268" t="s">
        <v>60</v>
      </c>
      <c r="D17" s="272" t="s">
        <v>469</v>
      </c>
      <c r="E17" s="522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71"/>
      <c r="W17" s="71"/>
      <c r="AA17" s="283">
        <f t="shared" si="0"/>
        <v>0</v>
      </c>
      <c r="AB17" s="283">
        <f t="shared" si="1"/>
        <v>0</v>
      </c>
    </row>
    <row r="18" spans="2:28" s="76" customFormat="1" ht="18.75" hidden="1" customHeight="1" x14ac:dyDescent="0.35">
      <c r="B18" s="537"/>
      <c r="C18" s="269" t="s">
        <v>61</v>
      </c>
      <c r="D18" s="274" t="s">
        <v>470</v>
      </c>
      <c r="E18" s="523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75"/>
      <c r="W18" s="75"/>
      <c r="AA18" s="283">
        <f t="shared" si="0"/>
        <v>0</v>
      </c>
      <c r="AB18" s="283">
        <f t="shared" si="1"/>
        <v>0</v>
      </c>
    </row>
    <row r="19" spans="2:28" s="76" customFormat="1" ht="18.75" hidden="1" customHeight="1" x14ac:dyDescent="0.35">
      <c r="B19" s="537"/>
      <c r="C19" s="268" t="s">
        <v>62</v>
      </c>
      <c r="D19" s="275" t="s">
        <v>471</v>
      </c>
      <c r="E19" s="523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75"/>
      <c r="W19" s="75"/>
      <c r="AA19" s="283">
        <f t="shared" si="0"/>
        <v>0</v>
      </c>
      <c r="AB19" s="283">
        <f t="shared" si="1"/>
        <v>0</v>
      </c>
    </row>
    <row r="20" spans="2:28" s="76" customFormat="1" ht="18.75" hidden="1" customHeight="1" x14ac:dyDescent="0.35">
      <c r="B20" s="537"/>
      <c r="C20" s="268" t="s">
        <v>63</v>
      </c>
      <c r="D20" s="276" t="s">
        <v>181</v>
      </c>
      <c r="E20" s="522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  <c r="U20" s="235"/>
      <c r="V20" s="75"/>
      <c r="W20" s="75"/>
      <c r="AA20" s="283">
        <f t="shared" si="0"/>
        <v>0</v>
      </c>
      <c r="AB20" s="283">
        <f t="shared" si="1"/>
        <v>0</v>
      </c>
    </row>
    <row r="21" spans="2:28" s="76" customFormat="1" ht="18.75" hidden="1" customHeight="1" x14ac:dyDescent="0.35">
      <c r="B21" s="537"/>
      <c r="C21" s="268" t="s">
        <v>76</v>
      </c>
      <c r="D21" s="274" t="s">
        <v>472</v>
      </c>
      <c r="E21" s="522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37"/>
      <c r="R21" s="237"/>
      <c r="S21" s="235"/>
      <c r="T21" s="237"/>
      <c r="U21" s="235"/>
      <c r="V21" s="75"/>
      <c r="W21" s="75"/>
      <c r="AA21" s="283">
        <f t="shared" si="0"/>
        <v>0</v>
      </c>
      <c r="AB21" s="283">
        <f t="shared" si="1"/>
        <v>0</v>
      </c>
    </row>
    <row r="22" spans="2:28" ht="18.75" hidden="1" customHeight="1" x14ac:dyDescent="0.35">
      <c r="B22" s="535"/>
      <c r="C22" s="268" t="s">
        <v>79</v>
      </c>
      <c r="D22" s="274" t="s">
        <v>473</v>
      </c>
      <c r="E22" s="524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71"/>
      <c r="W22" s="71"/>
      <c r="AA22" s="283">
        <f t="shared" si="0"/>
        <v>0</v>
      </c>
      <c r="AB22" s="283">
        <f t="shared" si="1"/>
        <v>0</v>
      </c>
    </row>
    <row r="23" spans="2:28" ht="18.75" hidden="1" customHeight="1" x14ac:dyDescent="0.35">
      <c r="B23" s="535"/>
      <c r="C23" s="269" t="s">
        <v>80</v>
      </c>
      <c r="D23" s="274" t="s">
        <v>474</v>
      </c>
      <c r="E23" s="524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71"/>
      <c r="W23" s="71"/>
      <c r="AA23" s="283">
        <f t="shared" si="0"/>
        <v>0</v>
      </c>
      <c r="AB23" s="283">
        <f t="shared" si="1"/>
        <v>0</v>
      </c>
    </row>
    <row r="24" spans="2:28" s="76" customFormat="1" ht="18.75" hidden="1" customHeight="1" x14ac:dyDescent="0.35">
      <c r="B24" s="537"/>
      <c r="C24" s="269" t="s">
        <v>81</v>
      </c>
      <c r="D24" s="274" t="s">
        <v>178</v>
      </c>
      <c r="E24" s="521"/>
      <c r="F24" s="237"/>
      <c r="G24" s="237"/>
      <c r="H24" s="237"/>
      <c r="I24" s="237"/>
      <c r="J24" s="237"/>
      <c r="K24" s="237"/>
      <c r="L24" s="237"/>
      <c r="M24" s="237"/>
      <c r="N24" s="237"/>
      <c r="O24" s="237"/>
      <c r="P24" s="237"/>
      <c r="Q24" s="235"/>
      <c r="R24" s="237"/>
      <c r="S24" s="237"/>
      <c r="T24" s="237"/>
      <c r="U24" s="235"/>
      <c r="V24" s="75"/>
      <c r="W24" s="75"/>
      <c r="AA24" s="283">
        <f t="shared" si="0"/>
        <v>0</v>
      </c>
      <c r="AB24" s="283">
        <f t="shared" si="1"/>
        <v>0</v>
      </c>
    </row>
    <row r="25" spans="2:28" s="76" customFormat="1" ht="18.75" hidden="1" customHeight="1" x14ac:dyDescent="0.35">
      <c r="B25" s="537"/>
      <c r="C25" s="277" t="s">
        <v>196</v>
      </c>
      <c r="D25" s="274" t="s">
        <v>179</v>
      </c>
      <c r="E25" s="525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75"/>
      <c r="W25" s="75"/>
      <c r="AA25" s="283">
        <f t="shared" si="0"/>
        <v>0</v>
      </c>
      <c r="AB25" s="283">
        <f t="shared" si="1"/>
        <v>0</v>
      </c>
    </row>
    <row r="26" spans="2:28" s="76" customFormat="1" ht="19.5" hidden="1" x14ac:dyDescent="0.35">
      <c r="B26" s="537"/>
      <c r="C26" s="277" t="s">
        <v>197</v>
      </c>
      <c r="D26" s="274" t="s">
        <v>180</v>
      </c>
      <c r="E26" s="521"/>
      <c r="F26" s="237"/>
      <c r="G26" s="237"/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75"/>
      <c r="W26" s="75"/>
      <c r="AA26" s="283">
        <f t="shared" si="0"/>
        <v>0</v>
      </c>
      <c r="AB26" s="283">
        <f t="shared" si="1"/>
        <v>0</v>
      </c>
    </row>
    <row r="27" spans="2:28" s="76" customFormat="1" ht="18.75" hidden="1" customHeight="1" x14ac:dyDescent="0.35">
      <c r="B27" s="537"/>
      <c r="C27" s="277" t="s">
        <v>198</v>
      </c>
      <c r="D27" s="274" t="s">
        <v>20</v>
      </c>
      <c r="E27" s="521"/>
      <c r="F27" s="237"/>
      <c r="G27" s="237"/>
      <c r="H27" s="237"/>
      <c r="I27" s="237"/>
      <c r="J27" s="23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75"/>
      <c r="W27" s="75"/>
      <c r="AA27" s="283">
        <f t="shared" si="0"/>
        <v>0</v>
      </c>
      <c r="AB27" s="283">
        <f t="shared" si="1"/>
        <v>0</v>
      </c>
    </row>
    <row r="28" spans="2:28" s="76" customFormat="1" ht="19.5" hidden="1" x14ac:dyDescent="0.35">
      <c r="B28" s="538"/>
      <c r="C28" s="278"/>
      <c r="D28" s="279" t="s">
        <v>475</v>
      </c>
      <c r="E28" s="526"/>
      <c r="F28" s="240"/>
      <c r="G28" s="240"/>
      <c r="H28" s="240"/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75"/>
      <c r="W28" s="75"/>
      <c r="AA28" s="283">
        <f t="shared" si="0"/>
        <v>0</v>
      </c>
      <c r="AB28" s="283">
        <f t="shared" si="1"/>
        <v>0</v>
      </c>
    </row>
    <row r="29" spans="2:28" s="76" customFormat="1" ht="19.5" x14ac:dyDescent="0.35">
      <c r="B29" s="537"/>
      <c r="C29" s="268"/>
      <c r="D29" s="280"/>
      <c r="E29" s="521"/>
      <c r="F29" s="237"/>
      <c r="G29" s="237"/>
      <c r="H29" s="237"/>
      <c r="I29" s="237"/>
      <c r="J29" s="23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75"/>
      <c r="W29" s="75"/>
      <c r="AA29" s="283">
        <f t="shared" si="0"/>
        <v>0</v>
      </c>
      <c r="AB29" s="283">
        <f t="shared" si="1"/>
        <v>0</v>
      </c>
    </row>
    <row r="30" spans="2:28" s="76" customFormat="1" ht="19.5" x14ac:dyDescent="0.35">
      <c r="B30" s="537"/>
      <c r="C30" s="268"/>
      <c r="D30" s="281" t="s">
        <v>0</v>
      </c>
      <c r="E30" s="521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75"/>
      <c r="W30" s="75"/>
      <c r="AA30" s="283">
        <f t="shared" si="0"/>
        <v>0</v>
      </c>
      <c r="AB30" s="283">
        <f t="shared" si="1"/>
        <v>0</v>
      </c>
    </row>
    <row r="31" spans="2:28" s="76" customFormat="1" ht="19.5" x14ac:dyDescent="0.35">
      <c r="B31" s="537"/>
      <c r="C31" s="268"/>
      <c r="D31" s="517" t="s">
        <v>374</v>
      </c>
      <c r="E31" s="521"/>
      <c r="F31" s="237"/>
      <c r="G31" s="237"/>
      <c r="H31" s="237"/>
      <c r="I31" s="237"/>
      <c r="J31" s="23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75"/>
      <c r="W31" s="75"/>
      <c r="AA31" s="283">
        <f t="shared" si="0"/>
        <v>0</v>
      </c>
      <c r="AB31" s="283">
        <f t="shared" si="1"/>
        <v>0</v>
      </c>
    </row>
    <row r="32" spans="2:28" s="76" customFormat="1" ht="19.5" x14ac:dyDescent="0.35">
      <c r="B32" s="537"/>
      <c r="C32" s="268"/>
      <c r="D32" s="517" t="s">
        <v>611</v>
      </c>
      <c r="E32" s="521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75"/>
      <c r="W32" s="75"/>
      <c r="AA32" s="283">
        <f t="shared" si="0"/>
        <v>0</v>
      </c>
      <c r="AB32" s="283">
        <f t="shared" si="1"/>
        <v>0</v>
      </c>
    </row>
    <row r="33" spans="2:28" s="76" customFormat="1" ht="19.5" x14ac:dyDescent="0.35">
      <c r="B33" s="537"/>
      <c r="C33" s="371" t="s">
        <v>36</v>
      </c>
      <c r="D33" s="379" t="s">
        <v>356</v>
      </c>
      <c r="E33" s="521"/>
      <c r="F33" s="235">
        <v>2600000</v>
      </c>
      <c r="G33" s="235">
        <v>0</v>
      </c>
      <c r="H33" s="235">
        <v>0</v>
      </c>
      <c r="I33" s="235">
        <v>5044</v>
      </c>
      <c r="J33" s="235">
        <v>167082</v>
      </c>
      <c r="K33" s="235">
        <v>-44225</v>
      </c>
      <c r="L33" s="235">
        <v>0</v>
      </c>
      <c r="M33" s="235">
        <v>0</v>
      </c>
      <c r="N33" s="235">
        <v>34705</v>
      </c>
      <c r="O33" s="235">
        <v>0</v>
      </c>
      <c r="P33" s="235">
        <v>2873140</v>
      </c>
      <c r="Q33" s="235">
        <v>921048</v>
      </c>
      <c r="R33" s="235">
        <v>0</v>
      </c>
      <c r="S33" s="235">
        <v>6556794</v>
      </c>
      <c r="T33" s="235">
        <v>0</v>
      </c>
      <c r="U33" s="235">
        <v>6556794</v>
      </c>
      <c r="V33" s="75"/>
      <c r="W33" s="75"/>
      <c r="AA33" s="283">
        <f t="shared" si="0"/>
        <v>0</v>
      </c>
      <c r="AB33" s="283">
        <f t="shared" si="1"/>
        <v>0</v>
      </c>
    </row>
    <row r="34" spans="2:28" s="76" customFormat="1" ht="19.5" x14ac:dyDescent="0.35">
      <c r="B34" s="537"/>
      <c r="C34" s="369" t="s">
        <v>38</v>
      </c>
      <c r="D34" s="380" t="s">
        <v>336</v>
      </c>
      <c r="E34" s="521"/>
      <c r="F34" s="235">
        <v>0</v>
      </c>
      <c r="G34" s="235">
        <v>0</v>
      </c>
      <c r="H34" s="235">
        <v>0</v>
      </c>
      <c r="I34" s="235">
        <v>0</v>
      </c>
      <c r="J34" s="235">
        <v>0</v>
      </c>
      <c r="K34" s="235">
        <v>0</v>
      </c>
      <c r="L34" s="235">
        <v>0</v>
      </c>
      <c r="M34" s="235">
        <v>0</v>
      </c>
      <c r="N34" s="235">
        <v>0</v>
      </c>
      <c r="O34" s="235">
        <v>0</v>
      </c>
      <c r="P34" s="235">
        <v>0</v>
      </c>
      <c r="Q34" s="235">
        <v>0</v>
      </c>
      <c r="R34" s="235">
        <v>0</v>
      </c>
      <c r="S34" s="235">
        <v>0</v>
      </c>
      <c r="T34" s="235">
        <v>0</v>
      </c>
      <c r="U34" s="235">
        <v>0</v>
      </c>
      <c r="V34" s="75"/>
      <c r="W34" s="75"/>
      <c r="AA34" s="283">
        <f t="shared" si="0"/>
        <v>0</v>
      </c>
      <c r="AB34" s="283">
        <f t="shared" si="1"/>
        <v>0</v>
      </c>
    </row>
    <row r="35" spans="2:28" s="76" customFormat="1" ht="19.5" x14ac:dyDescent="0.35">
      <c r="B35" s="537"/>
      <c r="C35" s="362" t="s">
        <v>39</v>
      </c>
      <c r="D35" s="381" t="s">
        <v>337</v>
      </c>
      <c r="E35" s="521"/>
      <c r="F35" s="237">
        <v>0</v>
      </c>
      <c r="G35" s="237">
        <v>0</v>
      </c>
      <c r="H35" s="237">
        <v>0</v>
      </c>
      <c r="I35" s="237">
        <v>0</v>
      </c>
      <c r="J35" s="237">
        <v>0</v>
      </c>
      <c r="K35" s="237">
        <v>0</v>
      </c>
      <c r="L35" s="237">
        <v>0</v>
      </c>
      <c r="M35" s="237">
        <v>0</v>
      </c>
      <c r="N35" s="237">
        <v>0</v>
      </c>
      <c r="O35" s="237">
        <v>0</v>
      </c>
      <c r="P35" s="237">
        <v>0</v>
      </c>
      <c r="Q35" s="237">
        <v>0</v>
      </c>
      <c r="R35" s="237">
        <v>0</v>
      </c>
      <c r="S35" s="237">
        <v>0</v>
      </c>
      <c r="T35" s="237">
        <v>0</v>
      </c>
      <c r="U35" s="237">
        <v>0</v>
      </c>
      <c r="V35" s="75"/>
      <c r="W35" s="75"/>
      <c r="AA35" s="283">
        <f t="shared" si="0"/>
        <v>0</v>
      </c>
      <c r="AB35" s="283">
        <f t="shared" si="1"/>
        <v>0</v>
      </c>
    </row>
    <row r="36" spans="2:28" s="76" customFormat="1" ht="33" customHeight="1" x14ac:dyDescent="0.35">
      <c r="B36" s="537"/>
      <c r="C36" s="362" t="s">
        <v>40</v>
      </c>
      <c r="D36" s="421" t="s">
        <v>338</v>
      </c>
      <c r="E36" s="521"/>
      <c r="F36" s="237">
        <v>0</v>
      </c>
      <c r="G36" s="237">
        <v>0</v>
      </c>
      <c r="H36" s="237">
        <v>0</v>
      </c>
      <c r="I36" s="237">
        <v>0</v>
      </c>
      <c r="J36" s="237">
        <v>0</v>
      </c>
      <c r="K36" s="237">
        <v>0</v>
      </c>
      <c r="L36" s="237">
        <v>0</v>
      </c>
      <c r="M36" s="237">
        <v>0</v>
      </c>
      <c r="N36" s="237">
        <v>0</v>
      </c>
      <c r="O36" s="237">
        <v>0</v>
      </c>
      <c r="P36" s="237">
        <v>0</v>
      </c>
      <c r="Q36" s="237">
        <v>0</v>
      </c>
      <c r="R36" s="237">
        <v>0</v>
      </c>
      <c r="S36" s="237">
        <v>0</v>
      </c>
      <c r="T36" s="237">
        <v>0</v>
      </c>
      <c r="U36" s="237">
        <v>0</v>
      </c>
      <c r="V36" s="75"/>
      <c r="W36" s="75"/>
      <c r="AA36" s="283">
        <f t="shared" si="0"/>
        <v>0</v>
      </c>
      <c r="AB36" s="283">
        <f t="shared" si="1"/>
        <v>0</v>
      </c>
    </row>
    <row r="37" spans="2:28" s="76" customFormat="1" ht="19.5" x14ac:dyDescent="0.35">
      <c r="B37" s="537"/>
      <c r="C37" s="369" t="s">
        <v>50</v>
      </c>
      <c r="D37" s="379" t="s">
        <v>339</v>
      </c>
      <c r="E37" s="521"/>
      <c r="F37" s="235">
        <v>2600000</v>
      </c>
      <c r="G37" s="235">
        <v>0</v>
      </c>
      <c r="H37" s="235">
        <v>0</v>
      </c>
      <c r="I37" s="235">
        <v>5044</v>
      </c>
      <c r="J37" s="235">
        <v>167082</v>
      </c>
      <c r="K37" s="235">
        <v>-44225</v>
      </c>
      <c r="L37" s="235">
        <v>0</v>
      </c>
      <c r="M37" s="235">
        <v>0</v>
      </c>
      <c r="N37" s="235">
        <v>34705</v>
      </c>
      <c r="O37" s="235">
        <v>0</v>
      </c>
      <c r="P37" s="235">
        <v>2873140</v>
      </c>
      <c r="Q37" s="235">
        <v>921048</v>
      </c>
      <c r="R37" s="235">
        <v>0</v>
      </c>
      <c r="S37" s="235">
        <v>6556794</v>
      </c>
      <c r="T37" s="235">
        <v>0</v>
      </c>
      <c r="U37" s="235">
        <v>6556794</v>
      </c>
      <c r="V37" s="75"/>
      <c r="W37" s="75"/>
      <c r="AA37" s="283">
        <f t="shared" si="0"/>
        <v>0</v>
      </c>
      <c r="AB37" s="283">
        <f t="shared" si="1"/>
        <v>0</v>
      </c>
    </row>
    <row r="38" spans="2:28" ht="19.5" x14ac:dyDescent="0.35">
      <c r="B38" s="535"/>
      <c r="C38" s="371" t="s">
        <v>60</v>
      </c>
      <c r="D38" s="380" t="s">
        <v>469</v>
      </c>
      <c r="E38" s="524"/>
      <c r="F38" s="235">
        <v>0</v>
      </c>
      <c r="G38" s="235">
        <v>0</v>
      </c>
      <c r="H38" s="235">
        <v>0</v>
      </c>
      <c r="I38" s="235">
        <v>0</v>
      </c>
      <c r="J38" s="235">
        <v>-4641</v>
      </c>
      <c r="K38" s="235">
        <v>2764</v>
      </c>
      <c r="L38" s="235">
        <v>0</v>
      </c>
      <c r="M38" s="235">
        <v>0</v>
      </c>
      <c r="N38" s="235">
        <v>603902</v>
      </c>
      <c r="O38" s="235">
        <v>0</v>
      </c>
      <c r="P38" s="235">
        <v>0</v>
      </c>
      <c r="Q38" s="235">
        <v>0</v>
      </c>
      <c r="R38" s="235">
        <v>1834562</v>
      </c>
      <c r="S38" s="235">
        <v>2436587</v>
      </c>
      <c r="T38" s="235">
        <v>0</v>
      </c>
      <c r="U38" s="235">
        <v>2436587</v>
      </c>
      <c r="V38" s="71"/>
      <c r="W38" s="71"/>
      <c r="AA38" s="283">
        <f t="shared" si="0"/>
        <v>0</v>
      </c>
      <c r="AB38" s="283">
        <f t="shared" si="1"/>
        <v>0</v>
      </c>
    </row>
    <row r="39" spans="2:28" ht="19.5" x14ac:dyDescent="0.35">
      <c r="B39" s="535"/>
      <c r="C39" s="369" t="s">
        <v>61</v>
      </c>
      <c r="D39" s="380" t="s">
        <v>470</v>
      </c>
      <c r="E39" s="524"/>
      <c r="F39" s="235">
        <v>0</v>
      </c>
      <c r="G39" s="235">
        <v>0</v>
      </c>
      <c r="H39" s="235">
        <v>0</v>
      </c>
      <c r="I39" s="235">
        <v>0</v>
      </c>
      <c r="J39" s="235">
        <v>0</v>
      </c>
      <c r="K39" s="235">
        <v>0</v>
      </c>
      <c r="L39" s="235">
        <v>0</v>
      </c>
      <c r="M39" s="235">
        <v>0</v>
      </c>
      <c r="N39" s="235">
        <v>0</v>
      </c>
      <c r="O39" s="235">
        <v>0</v>
      </c>
      <c r="P39" s="235">
        <v>0</v>
      </c>
      <c r="Q39" s="235">
        <v>0</v>
      </c>
      <c r="R39" s="235">
        <v>0</v>
      </c>
      <c r="S39" s="235">
        <v>0</v>
      </c>
      <c r="T39" s="235">
        <v>0</v>
      </c>
      <c r="U39" s="235">
        <v>0</v>
      </c>
      <c r="V39" s="71"/>
      <c r="W39" s="71"/>
      <c r="AA39" s="283">
        <f t="shared" si="0"/>
        <v>0</v>
      </c>
      <c r="AB39" s="283">
        <f t="shared" si="1"/>
        <v>0</v>
      </c>
    </row>
    <row r="40" spans="2:28" s="76" customFormat="1" ht="33" x14ac:dyDescent="0.35">
      <c r="B40" s="537"/>
      <c r="C40" s="371" t="s">
        <v>62</v>
      </c>
      <c r="D40" s="414" t="s">
        <v>471</v>
      </c>
      <c r="E40" s="524"/>
      <c r="F40" s="235">
        <v>0</v>
      </c>
      <c r="G40" s="235">
        <v>0</v>
      </c>
      <c r="H40" s="235">
        <v>0</v>
      </c>
      <c r="I40" s="235">
        <v>0</v>
      </c>
      <c r="J40" s="235">
        <v>0</v>
      </c>
      <c r="K40" s="235">
        <v>0</v>
      </c>
      <c r="L40" s="235">
        <v>0</v>
      </c>
      <c r="M40" s="235">
        <v>0</v>
      </c>
      <c r="N40" s="235">
        <v>0</v>
      </c>
      <c r="O40" s="235">
        <v>0</v>
      </c>
      <c r="P40" s="235">
        <v>0</v>
      </c>
      <c r="Q40" s="235">
        <v>0</v>
      </c>
      <c r="R40" s="235">
        <v>0</v>
      </c>
      <c r="S40" s="235">
        <v>0</v>
      </c>
      <c r="T40" s="235">
        <v>0</v>
      </c>
      <c r="U40" s="235">
        <v>0</v>
      </c>
      <c r="V40" s="75"/>
      <c r="W40" s="75"/>
      <c r="AA40" s="283">
        <f t="shared" si="0"/>
        <v>0</v>
      </c>
      <c r="AB40" s="283">
        <f t="shared" si="1"/>
        <v>0</v>
      </c>
    </row>
    <row r="41" spans="2:28" s="76" customFormat="1" ht="19.5" x14ac:dyDescent="0.35">
      <c r="B41" s="537"/>
      <c r="C41" s="371" t="s">
        <v>63</v>
      </c>
      <c r="D41" s="415" t="s">
        <v>181</v>
      </c>
      <c r="E41" s="524"/>
      <c r="F41" s="235">
        <v>0</v>
      </c>
      <c r="G41" s="235">
        <v>0</v>
      </c>
      <c r="H41" s="235">
        <v>0</v>
      </c>
      <c r="I41" s="235">
        <v>0</v>
      </c>
      <c r="J41" s="235">
        <v>0</v>
      </c>
      <c r="K41" s="235">
        <v>0</v>
      </c>
      <c r="L41" s="235">
        <v>0</v>
      </c>
      <c r="M41" s="235">
        <v>0</v>
      </c>
      <c r="N41" s="235">
        <v>0</v>
      </c>
      <c r="O41" s="235">
        <v>0</v>
      </c>
      <c r="P41" s="235">
        <v>0</v>
      </c>
      <c r="Q41" s="235">
        <v>0</v>
      </c>
      <c r="R41" s="235">
        <v>0</v>
      </c>
      <c r="S41" s="235">
        <v>0</v>
      </c>
      <c r="T41" s="235">
        <v>0</v>
      </c>
      <c r="U41" s="235">
        <v>0</v>
      </c>
      <c r="V41" s="75"/>
      <c r="W41" s="75"/>
      <c r="AA41" s="283">
        <f t="shared" si="0"/>
        <v>0</v>
      </c>
      <c r="AB41" s="283">
        <f t="shared" si="1"/>
        <v>0</v>
      </c>
    </row>
    <row r="42" spans="2:28" s="76" customFormat="1" ht="19.5" x14ac:dyDescent="0.35">
      <c r="B42" s="537"/>
      <c r="C42" s="371" t="s">
        <v>76</v>
      </c>
      <c r="D42" s="380" t="s">
        <v>472</v>
      </c>
      <c r="E42" s="524"/>
      <c r="F42" s="235">
        <v>0</v>
      </c>
      <c r="G42" s="235">
        <v>0</v>
      </c>
      <c r="H42" s="235">
        <v>0</v>
      </c>
      <c r="I42" s="235">
        <v>0</v>
      </c>
      <c r="J42" s="235">
        <v>0</v>
      </c>
      <c r="K42" s="235">
        <v>0</v>
      </c>
      <c r="L42" s="235">
        <v>0</v>
      </c>
      <c r="M42" s="235">
        <v>0</v>
      </c>
      <c r="N42" s="235">
        <v>0</v>
      </c>
      <c r="O42" s="235">
        <v>0</v>
      </c>
      <c r="P42" s="235">
        <v>0</v>
      </c>
      <c r="Q42" s="235">
        <v>0</v>
      </c>
      <c r="R42" s="235">
        <v>0</v>
      </c>
      <c r="S42" s="235">
        <v>0</v>
      </c>
      <c r="T42" s="235">
        <v>0</v>
      </c>
      <c r="U42" s="235">
        <v>0</v>
      </c>
      <c r="V42" s="75"/>
      <c r="W42" s="75"/>
      <c r="AA42" s="283">
        <f t="shared" si="0"/>
        <v>0</v>
      </c>
      <c r="AB42" s="283">
        <f t="shared" si="1"/>
        <v>0</v>
      </c>
    </row>
    <row r="43" spans="2:28" s="76" customFormat="1" ht="19.5" x14ac:dyDescent="0.35">
      <c r="B43" s="537"/>
      <c r="C43" s="371" t="s">
        <v>79</v>
      </c>
      <c r="D43" s="380" t="s">
        <v>473</v>
      </c>
      <c r="E43" s="524"/>
      <c r="F43" s="235">
        <v>0</v>
      </c>
      <c r="G43" s="235">
        <v>0</v>
      </c>
      <c r="H43" s="235">
        <v>0</v>
      </c>
      <c r="I43" s="235">
        <v>0</v>
      </c>
      <c r="J43" s="235">
        <v>0</v>
      </c>
      <c r="K43" s="235">
        <v>0</v>
      </c>
      <c r="L43" s="235">
        <v>0</v>
      </c>
      <c r="M43" s="235">
        <v>0</v>
      </c>
      <c r="N43" s="235">
        <v>0</v>
      </c>
      <c r="O43" s="235">
        <v>0</v>
      </c>
      <c r="P43" s="235">
        <v>0</v>
      </c>
      <c r="Q43" s="235">
        <v>0</v>
      </c>
      <c r="R43" s="235">
        <v>0</v>
      </c>
      <c r="S43" s="235">
        <v>0</v>
      </c>
      <c r="T43" s="235">
        <v>0</v>
      </c>
      <c r="U43" s="235">
        <v>0</v>
      </c>
      <c r="V43" s="75"/>
      <c r="W43" s="75"/>
      <c r="AA43" s="283">
        <f t="shared" si="0"/>
        <v>0</v>
      </c>
      <c r="AB43" s="283">
        <f t="shared" si="1"/>
        <v>0</v>
      </c>
    </row>
    <row r="44" spans="2:28" s="76" customFormat="1" ht="19.5" x14ac:dyDescent="0.35">
      <c r="B44" s="537"/>
      <c r="C44" s="369" t="s">
        <v>80</v>
      </c>
      <c r="D44" s="380" t="s">
        <v>603</v>
      </c>
      <c r="E44" s="524"/>
      <c r="F44" s="235">
        <v>0</v>
      </c>
      <c r="G44" s="235">
        <v>0</v>
      </c>
      <c r="H44" s="235">
        <v>0</v>
      </c>
      <c r="I44" s="235">
        <v>1830</v>
      </c>
      <c r="J44" s="235">
        <v>0</v>
      </c>
      <c r="K44" s="235">
        <v>0</v>
      </c>
      <c r="L44" s="235">
        <v>0</v>
      </c>
      <c r="M44" s="235">
        <v>0</v>
      </c>
      <c r="N44" s="235">
        <v>0</v>
      </c>
      <c r="O44" s="235">
        <v>0</v>
      </c>
      <c r="P44" s="235">
        <v>49</v>
      </c>
      <c r="Q44" s="235">
        <v>0</v>
      </c>
      <c r="R44" s="235">
        <v>0</v>
      </c>
      <c r="S44" s="235">
        <v>1879</v>
      </c>
      <c r="T44" s="235">
        <v>0</v>
      </c>
      <c r="U44" s="235">
        <v>1879</v>
      </c>
      <c r="V44" s="75"/>
      <c r="W44" s="75"/>
      <c r="AA44" s="283">
        <f t="shared" si="0"/>
        <v>0</v>
      </c>
      <c r="AB44" s="283">
        <f t="shared" si="1"/>
        <v>0</v>
      </c>
    </row>
    <row r="45" spans="2:28" s="76" customFormat="1" ht="19.5" x14ac:dyDescent="0.35">
      <c r="B45" s="537"/>
      <c r="C45" s="369" t="s">
        <v>81</v>
      </c>
      <c r="D45" s="380" t="s">
        <v>178</v>
      </c>
      <c r="E45" s="524"/>
      <c r="F45" s="235">
        <v>0</v>
      </c>
      <c r="G45" s="235">
        <v>0</v>
      </c>
      <c r="H45" s="235">
        <v>0</v>
      </c>
      <c r="I45" s="235">
        <v>0</v>
      </c>
      <c r="J45" s="235">
        <v>0</v>
      </c>
      <c r="K45" s="235">
        <v>0</v>
      </c>
      <c r="L45" s="235">
        <v>0</v>
      </c>
      <c r="M45" s="235">
        <v>0</v>
      </c>
      <c r="N45" s="235">
        <v>0</v>
      </c>
      <c r="O45" s="235">
        <v>0</v>
      </c>
      <c r="P45" s="235">
        <v>921048</v>
      </c>
      <c r="Q45" s="235">
        <v>-921048</v>
      </c>
      <c r="R45" s="235">
        <v>0</v>
      </c>
      <c r="S45" s="235">
        <v>0</v>
      </c>
      <c r="T45" s="235">
        <v>0</v>
      </c>
      <c r="U45" s="235">
        <v>0</v>
      </c>
      <c r="V45" s="75"/>
      <c r="W45" s="75"/>
      <c r="AA45" s="283">
        <f t="shared" si="0"/>
        <v>0</v>
      </c>
      <c r="AB45" s="283">
        <f t="shared" si="1"/>
        <v>0</v>
      </c>
    </row>
    <row r="46" spans="2:28" ht="19.5" x14ac:dyDescent="0.35">
      <c r="B46" s="535"/>
      <c r="C46" s="384" t="s">
        <v>196</v>
      </c>
      <c r="D46" s="382" t="s">
        <v>179</v>
      </c>
      <c r="E46" s="524"/>
      <c r="F46" s="233">
        <v>0</v>
      </c>
      <c r="G46" s="233">
        <v>0</v>
      </c>
      <c r="H46" s="233">
        <v>0</v>
      </c>
      <c r="I46" s="233">
        <v>0</v>
      </c>
      <c r="J46" s="233">
        <v>0</v>
      </c>
      <c r="K46" s="233">
        <v>0</v>
      </c>
      <c r="L46" s="233">
        <v>0</v>
      </c>
      <c r="M46" s="233">
        <v>0</v>
      </c>
      <c r="N46" s="233">
        <v>0</v>
      </c>
      <c r="O46" s="233">
        <v>0</v>
      </c>
      <c r="P46" s="233">
        <v>0</v>
      </c>
      <c r="Q46" s="233">
        <v>0</v>
      </c>
      <c r="R46" s="233">
        <v>0</v>
      </c>
      <c r="S46" s="233">
        <v>0</v>
      </c>
      <c r="T46" s="233">
        <v>0</v>
      </c>
      <c r="U46" s="233">
        <v>0</v>
      </c>
      <c r="V46" s="71"/>
      <c r="W46" s="71"/>
      <c r="AA46" s="283">
        <f t="shared" si="0"/>
        <v>0</v>
      </c>
      <c r="AB46" s="283">
        <f t="shared" si="1"/>
        <v>0</v>
      </c>
    </row>
    <row r="47" spans="2:28" ht="19.5" x14ac:dyDescent="0.35">
      <c r="B47" s="535"/>
      <c r="C47" s="384" t="s">
        <v>197</v>
      </c>
      <c r="D47" s="382" t="s">
        <v>180</v>
      </c>
      <c r="E47" s="524"/>
      <c r="F47" s="233">
        <v>0</v>
      </c>
      <c r="G47" s="233">
        <v>0</v>
      </c>
      <c r="H47" s="233">
        <v>0</v>
      </c>
      <c r="I47" s="233">
        <v>0</v>
      </c>
      <c r="J47" s="233">
        <v>0</v>
      </c>
      <c r="K47" s="233">
        <v>0</v>
      </c>
      <c r="L47" s="233">
        <v>0</v>
      </c>
      <c r="M47" s="233">
        <v>0</v>
      </c>
      <c r="N47" s="233">
        <v>0</v>
      </c>
      <c r="O47" s="233">
        <v>0</v>
      </c>
      <c r="P47" s="233">
        <v>921048</v>
      </c>
      <c r="Q47" s="233">
        <v>-921048</v>
      </c>
      <c r="R47" s="233">
        <v>0</v>
      </c>
      <c r="S47" s="233">
        <v>0</v>
      </c>
      <c r="T47" s="233">
        <v>0</v>
      </c>
      <c r="U47" s="233">
        <v>0</v>
      </c>
      <c r="V47" s="71"/>
      <c r="W47" s="71"/>
      <c r="AA47" s="283">
        <f t="shared" si="0"/>
        <v>0</v>
      </c>
      <c r="AB47" s="283">
        <f t="shared" si="1"/>
        <v>0</v>
      </c>
    </row>
    <row r="48" spans="2:28" ht="19.5" x14ac:dyDescent="0.35">
      <c r="B48" s="535"/>
      <c r="C48" s="384" t="s">
        <v>198</v>
      </c>
      <c r="D48" s="382" t="s">
        <v>20</v>
      </c>
      <c r="E48" s="521"/>
      <c r="F48" s="233">
        <v>0</v>
      </c>
      <c r="G48" s="233">
        <v>0</v>
      </c>
      <c r="H48" s="233">
        <v>0</v>
      </c>
      <c r="I48" s="233">
        <v>0</v>
      </c>
      <c r="J48" s="233">
        <v>0</v>
      </c>
      <c r="K48" s="233">
        <v>0</v>
      </c>
      <c r="L48" s="233">
        <v>0</v>
      </c>
      <c r="M48" s="233">
        <v>0</v>
      </c>
      <c r="N48" s="233">
        <v>0</v>
      </c>
      <c r="O48" s="233">
        <v>0</v>
      </c>
      <c r="P48" s="233">
        <v>0</v>
      </c>
      <c r="Q48" s="233">
        <v>0</v>
      </c>
      <c r="R48" s="233">
        <v>0</v>
      </c>
      <c r="S48" s="233">
        <v>0</v>
      </c>
      <c r="T48" s="233">
        <v>0</v>
      </c>
      <c r="U48" s="233">
        <v>0</v>
      </c>
      <c r="V48" s="71"/>
      <c r="W48" s="71"/>
      <c r="AA48" s="283">
        <f t="shared" si="0"/>
        <v>0</v>
      </c>
      <c r="AB48" s="283">
        <f t="shared" si="1"/>
        <v>0</v>
      </c>
    </row>
    <row r="49" spans="2:28" s="76" customFormat="1" ht="19.5" x14ac:dyDescent="0.35">
      <c r="B49" s="538"/>
      <c r="C49" s="278"/>
      <c r="D49" s="383" t="s">
        <v>571</v>
      </c>
      <c r="E49" s="527"/>
      <c r="F49" s="236">
        <v>2600000</v>
      </c>
      <c r="G49" s="236">
        <v>0</v>
      </c>
      <c r="H49" s="236">
        <v>0</v>
      </c>
      <c r="I49" s="236">
        <v>6874</v>
      </c>
      <c r="J49" s="236">
        <v>162441</v>
      </c>
      <c r="K49" s="236">
        <v>-41461</v>
      </c>
      <c r="L49" s="236">
        <v>0</v>
      </c>
      <c r="M49" s="236">
        <v>0</v>
      </c>
      <c r="N49" s="236">
        <v>638607</v>
      </c>
      <c r="O49" s="236">
        <v>0</v>
      </c>
      <c r="P49" s="236">
        <v>3794237</v>
      </c>
      <c r="Q49" s="236">
        <v>0</v>
      </c>
      <c r="R49" s="236">
        <v>1834562</v>
      </c>
      <c r="S49" s="236">
        <v>8995260</v>
      </c>
      <c r="T49" s="236">
        <v>0</v>
      </c>
      <c r="U49" s="236">
        <v>8995260</v>
      </c>
      <c r="V49" s="75"/>
      <c r="W49" s="75"/>
      <c r="AA49" s="283">
        <f t="shared" si="0"/>
        <v>0</v>
      </c>
      <c r="AB49" s="283">
        <f t="shared" si="1"/>
        <v>0</v>
      </c>
    </row>
    <row r="50" spans="2:28" s="65" customFormat="1" ht="9.75" customHeight="1" x14ac:dyDescent="0.35">
      <c r="B50" s="77"/>
      <c r="C50" s="72"/>
      <c r="D50" s="78"/>
      <c r="E50" s="73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80"/>
      <c r="W50" s="80"/>
    </row>
    <row r="51" spans="2:28" ht="20.100000000000001" customHeight="1" x14ac:dyDescent="0.35">
      <c r="D51" s="282" t="s">
        <v>482</v>
      </c>
    </row>
    <row r="52" spans="2:28" ht="20.100000000000001" customHeight="1" x14ac:dyDescent="0.35">
      <c r="D52" s="282" t="s">
        <v>483</v>
      </c>
    </row>
    <row r="53" spans="2:28" ht="20.100000000000001" customHeight="1" x14ac:dyDescent="0.35">
      <c r="D53" s="282" t="s">
        <v>484</v>
      </c>
    </row>
    <row r="54" spans="2:28" ht="20.100000000000001" customHeight="1" x14ac:dyDescent="0.35">
      <c r="D54" s="282" t="s">
        <v>485</v>
      </c>
    </row>
    <row r="55" spans="2:28" ht="20.100000000000001" customHeight="1" x14ac:dyDescent="0.35">
      <c r="D55" s="282" t="s">
        <v>486</v>
      </c>
    </row>
    <row r="56" spans="2:28" ht="20.100000000000001" customHeight="1" x14ac:dyDescent="0.35">
      <c r="D56" s="282" t="s">
        <v>487</v>
      </c>
    </row>
    <row r="57" spans="2:28" ht="20.100000000000001" customHeight="1" x14ac:dyDescent="0.35">
      <c r="D57" s="282"/>
    </row>
    <row r="59" spans="2:28" ht="20.100000000000001" customHeight="1" x14ac:dyDescent="0.35">
      <c r="E59" s="283"/>
      <c r="F59" s="283">
        <f>+F13-F14-F15</f>
        <v>0</v>
      </c>
      <c r="G59" s="283">
        <f t="shared" ref="G59:U59" si="2">+G13-G14-G15</f>
        <v>0</v>
      </c>
      <c r="H59" s="283">
        <f t="shared" si="2"/>
        <v>0</v>
      </c>
      <c r="I59" s="283">
        <f t="shared" si="2"/>
        <v>0</v>
      </c>
      <c r="J59" s="283">
        <f t="shared" si="2"/>
        <v>0</v>
      </c>
      <c r="K59" s="283">
        <f t="shared" si="2"/>
        <v>0</v>
      </c>
      <c r="L59" s="283">
        <f t="shared" si="2"/>
        <v>0</v>
      </c>
      <c r="M59" s="283">
        <f t="shared" si="2"/>
        <v>0</v>
      </c>
      <c r="N59" s="283">
        <f t="shared" si="2"/>
        <v>0</v>
      </c>
      <c r="O59" s="283">
        <f t="shared" si="2"/>
        <v>0</v>
      </c>
      <c r="P59" s="283">
        <f t="shared" si="2"/>
        <v>0</v>
      </c>
      <c r="Q59" s="283">
        <f t="shared" si="2"/>
        <v>0</v>
      </c>
      <c r="R59" s="283">
        <f t="shared" si="2"/>
        <v>0</v>
      </c>
      <c r="S59" s="283">
        <f t="shared" si="2"/>
        <v>0</v>
      </c>
      <c r="T59" s="283">
        <f t="shared" si="2"/>
        <v>0</v>
      </c>
      <c r="U59" s="283">
        <f t="shared" si="2"/>
        <v>0</v>
      </c>
    </row>
    <row r="60" spans="2:28" ht="20.100000000000001" customHeight="1" x14ac:dyDescent="0.35">
      <c r="E60" s="283"/>
      <c r="F60" s="283">
        <f t="shared" ref="F60:U60" si="3">+F16-F12-F13</f>
        <v>0</v>
      </c>
      <c r="G60" s="283">
        <f t="shared" si="3"/>
        <v>0</v>
      </c>
      <c r="H60" s="283">
        <f t="shared" si="3"/>
        <v>0</v>
      </c>
      <c r="I60" s="283">
        <f t="shared" si="3"/>
        <v>0</v>
      </c>
      <c r="J60" s="283">
        <f t="shared" si="3"/>
        <v>0</v>
      </c>
      <c r="K60" s="283">
        <f t="shared" si="3"/>
        <v>0</v>
      </c>
      <c r="L60" s="283">
        <f t="shared" si="3"/>
        <v>0</v>
      </c>
      <c r="M60" s="283">
        <f t="shared" si="3"/>
        <v>0</v>
      </c>
      <c r="N60" s="283">
        <f t="shared" si="3"/>
        <v>0</v>
      </c>
      <c r="O60" s="283">
        <f t="shared" si="3"/>
        <v>0</v>
      </c>
      <c r="P60" s="283">
        <f t="shared" si="3"/>
        <v>0</v>
      </c>
      <c r="Q60" s="283">
        <f t="shared" si="3"/>
        <v>0</v>
      </c>
      <c r="R60" s="283">
        <f t="shared" si="3"/>
        <v>0</v>
      </c>
      <c r="S60" s="283">
        <f t="shared" si="3"/>
        <v>0</v>
      </c>
      <c r="T60" s="283">
        <f t="shared" si="3"/>
        <v>0</v>
      </c>
      <c r="U60" s="283">
        <f t="shared" si="3"/>
        <v>0</v>
      </c>
    </row>
    <row r="61" spans="2:28" ht="20.100000000000001" customHeight="1" x14ac:dyDescent="0.35">
      <c r="E61" s="283"/>
      <c r="F61" s="283">
        <f>+F24-F25-F26-F27</f>
        <v>0</v>
      </c>
      <c r="G61" s="283">
        <f t="shared" ref="G61:U61" si="4">+G24-G25-G26-G27</f>
        <v>0</v>
      </c>
      <c r="H61" s="283">
        <f t="shared" si="4"/>
        <v>0</v>
      </c>
      <c r="I61" s="283">
        <f t="shared" si="4"/>
        <v>0</v>
      </c>
      <c r="J61" s="283">
        <f t="shared" si="4"/>
        <v>0</v>
      </c>
      <c r="K61" s="283">
        <f t="shared" si="4"/>
        <v>0</v>
      </c>
      <c r="L61" s="283">
        <f t="shared" si="4"/>
        <v>0</v>
      </c>
      <c r="M61" s="283">
        <f t="shared" si="4"/>
        <v>0</v>
      </c>
      <c r="N61" s="283">
        <f t="shared" si="4"/>
        <v>0</v>
      </c>
      <c r="O61" s="283">
        <f t="shared" si="4"/>
        <v>0</v>
      </c>
      <c r="P61" s="283">
        <f t="shared" si="4"/>
        <v>0</v>
      </c>
      <c r="Q61" s="283">
        <f t="shared" si="4"/>
        <v>0</v>
      </c>
      <c r="R61" s="283">
        <f t="shared" si="4"/>
        <v>0</v>
      </c>
      <c r="S61" s="283">
        <f t="shared" si="4"/>
        <v>0</v>
      </c>
      <c r="T61" s="283">
        <f t="shared" si="4"/>
        <v>0</v>
      </c>
      <c r="U61" s="283">
        <f t="shared" si="4"/>
        <v>0</v>
      </c>
    </row>
    <row r="62" spans="2:28" ht="20.100000000000001" customHeight="1" x14ac:dyDescent="0.35">
      <c r="E62" s="283"/>
      <c r="F62" s="283">
        <f>+F28-F12-F13-F16-F19-F20-F21-F22-F23-F24</f>
        <v>0</v>
      </c>
      <c r="G62" s="283">
        <f t="shared" ref="G62:U62" si="5">+G28-G12-G13-G16-G19-G20-G21-G22-G23-G24</f>
        <v>0</v>
      </c>
      <c r="H62" s="283">
        <f t="shared" si="5"/>
        <v>0</v>
      </c>
      <c r="I62" s="283">
        <f t="shared" si="5"/>
        <v>0</v>
      </c>
      <c r="J62" s="283">
        <f t="shared" si="5"/>
        <v>0</v>
      </c>
      <c r="K62" s="283">
        <f t="shared" si="5"/>
        <v>0</v>
      </c>
      <c r="L62" s="283">
        <f t="shared" si="5"/>
        <v>0</v>
      </c>
      <c r="M62" s="283">
        <f t="shared" si="5"/>
        <v>0</v>
      </c>
      <c r="N62" s="283">
        <f t="shared" si="5"/>
        <v>0</v>
      </c>
      <c r="O62" s="283">
        <f t="shared" si="5"/>
        <v>0</v>
      </c>
      <c r="P62" s="283">
        <f t="shared" si="5"/>
        <v>0</v>
      </c>
      <c r="Q62" s="283">
        <f t="shared" si="5"/>
        <v>0</v>
      </c>
      <c r="R62" s="283">
        <f t="shared" si="5"/>
        <v>0</v>
      </c>
      <c r="S62" s="283">
        <f t="shared" si="5"/>
        <v>0</v>
      </c>
      <c r="T62" s="283">
        <f t="shared" si="5"/>
        <v>0</v>
      </c>
      <c r="U62" s="283">
        <f t="shared" si="5"/>
        <v>0</v>
      </c>
    </row>
    <row r="63" spans="2:28" ht="20.100000000000001" customHeight="1" x14ac:dyDescent="0.35">
      <c r="E63" s="283"/>
      <c r="F63" s="283">
        <f>+F34-F35-F36</f>
        <v>0</v>
      </c>
      <c r="G63" s="283">
        <f t="shared" ref="G63:U63" si="6">+G34-G35-G36</f>
        <v>0</v>
      </c>
      <c r="H63" s="283">
        <f t="shared" si="6"/>
        <v>0</v>
      </c>
      <c r="I63" s="283">
        <f t="shared" si="6"/>
        <v>0</v>
      </c>
      <c r="J63" s="283">
        <f t="shared" si="6"/>
        <v>0</v>
      </c>
      <c r="K63" s="283">
        <f t="shared" si="6"/>
        <v>0</v>
      </c>
      <c r="L63" s="283">
        <f t="shared" si="6"/>
        <v>0</v>
      </c>
      <c r="M63" s="283">
        <f t="shared" si="6"/>
        <v>0</v>
      </c>
      <c r="N63" s="283">
        <f t="shared" si="6"/>
        <v>0</v>
      </c>
      <c r="O63" s="283">
        <f t="shared" si="6"/>
        <v>0</v>
      </c>
      <c r="P63" s="283">
        <f t="shared" si="6"/>
        <v>0</v>
      </c>
      <c r="Q63" s="283">
        <f t="shared" si="6"/>
        <v>0</v>
      </c>
      <c r="R63" s="283">
        <f t="shared" si="6"/>
        <v>0</v>
      </c>
      <c r="S63" s="283">
        <f t="shared" si="6"/>
        <v>0</v>
      </c>
      <c r="T63" s="283">
        <f t="shared" si="6"/>
        <v>0</v>
      </c>
      <c r="U63" s="283">
        <f t="shared" si="6"/>
        <v>0</v>
      </c>
    </row>
    <row r="64" spans="2:28" ht="20.100000000000001" customHeight="1" x14ac:dyDescent="0.35">
      <c r="E64" s="283"/>
      <c r="F64" s="283">
        <f>+F37-F33-F34</f>
        <v>0</v>
      </c>
      <c r="G64" s="283">
        <f t="shared" ref="G64:U64" si="7">+G37-G33-G34</f>
        <v>0</v>
      </c>
      <c r="H64" s="283">
        <f t="shared" si="7"/>
        <v>0</v>
      </c>
      <c r="I64" s="283">
        <f t="shared" si="7"/>
        <v>0</v>
      </c>
      <c r="J64" s="283">
        <f t="shared" si="7"/>
        <v>0</v>
      </c>
      <c r="K64" s="283">
        <f t="shared" si="7"/>
        <v>0</v>
      </c>
      <c r="L64" s="283">
        <f t="shared" si="7"/>
        <v>0</v>
      </c>
      <c r="M64" s="283">
        <f t="shared" si="7"/>
        <v>0</v>
      </c>
      <c r="N64" s="283">
        <f t="shared" si="7"/>
        <v>0</v>
      </c>
      <c r="O64" s="283">
        <f t="shared" si="7"/>
        <v>0</v>
      </c>
      <c r="P64" s="283">
        <f t="shared" si="7"/>
        <v>0</v>
      </c>
      <c r="Q64" s="283">
        <f t="shared" si="7"/>
        <v>0</v>
      </c>
      <c r="R64" s="283">
        <f t="shared" si="7"/>
        <v>0</v>
      </c>
      <c r="S64" s="283">
        <f t="shared" si="7"/>
        <v>0</v>
      </c>
      <c r="T64" s="283">
        <f t="shared" si="7"/>
        <v>0</v>
      </c>
      <c r="U64" s="283">
        <f t="shared" si="7"/>
        <v>0</v>
      </c>
    </row>
    <row r="65" spans="5:21" ht="20.100000000000001" customHeight="1" x14ac:dyDescent="0.35">
      <c r="E65" s="283"/>
      <c r="F65" s="283">
        <f>+F45-F46-F47-F48</f>
        <v>0</v>
      </c>
      <c r="G65" s="283">
        <f t="shared" ref="G65:U65" si="8">+G45-G46-G47-G48</f>
        <v>0</v>
      </c>
      <c r="H65" s="283">
        <f t="shared" si="8"/>
        <v>0</v>
      </c>
      <c r="I65" s="283">
        <f t="shared" si="8"/>
        <v>0</v>
      </c>
      <c r="J65" s="283">
        <f t="shared" si="8"/>
        <v>0</v>
      </c>
      <c r="K65" s="283">
        <f t="shared" si="8"/>
        <v>0</v>
      </c>
      <c r="L65" s="283">
        <f t="shared" si="8"/>
        <v>0</v>
      </c>
      <c r="M65" s="283">
        <f t="shared" si="8"/>
        <v>0</v>
      </c>
      <c r="N65" s="283">
        <f t="shared" si="8"/>
        <v>0</v>
      </c>
      <c r="O65" s="283">
        <f t="shared" si="8"/>
        <v>0</v>
      </c>
      <c r="P65" s="283">
        <f t="shared" si="8"/>
        <v>0</v>
      </c>
      <c r="Q65" s="283">
        <f t="shared" si="8"/>
        <v>0</v>
      </c>
      <c r="R65" s="283">
        <f t="shared" si="8"/>
        <v>0</v>
      </c>
      <c r="S65" s="283">
        <f t="shared" si="8"/>
        <v>0</v>
      </c>
      <c r="T65" s="283">
        <f t="shared" si="8"/>
        <v>0</v>
      </c>
      <c r="U65" s="283">
        <f t="shared" si="8"/>
        <v>0</v>
      </c>
    </row>
    <row r="66" spans="5:21" ht="20.100000000000001" customHeight="1" x14ac:dyDescent="0.35">
      <c r="E66" s="283"/>
      <c r="F66" s="283">
        <f>+F49-SUM(F37:F45)</f>
        <v>0</v>
      </c>
      <c r="G66" s="283">
        <f t="shared" ref="G66:U66" si="9">+G49-SUM(G37:G45)</f>
        <v>0</v>
      </c>
      <c r="H66" s="283">
        <f t="shared" si="9"/>
        <v>0</v>
      </c>
      <c r="I66" s="283">
        <f t="shared" si="9"/>
        <v>0</v>
      </c>
      <c r="J66" s="283">
        <f t="shared" si="9"/>
        <v>0</v>
      </c>
      <c r="K66" s="283">
        <f t="shared" si="9"/>
        <v>0</v>
      </c>
      <c r="L66" s="283">
        <f t="shared" si="9"/>
        <v>0</v>
      </c>
      <c r="M66" s="283">
        <f t="shared" si="9"/>
        <v>0</v>
      </c>
      <c r="N66" s="283">
        <f t="shared" si="9"/>
        <v>0</v>
      </c>
      <c r="O66" s="283">
        <f t="shared" si="9"/>
        <v>0</v>
      </c>
      <c r="P66" s="283">
        <f t="shared" si="9"/>
        <v>0</v>
      </c>
      <c r="Q66" s="283">
        <f t="shared" si="9"/>
        <v>0</v>
      </c>
      <c r="R66" s="283">
        <f t="shared" si="9"/>
        <v>0</v>
      </c>
      <c r="S66" s="283">
        <f t="shared" si="9"/>
        <v>0</v>
      </c>
      <c r="T66" s="283">
        <f t="shared" si="9"/>
        <v>0</v>
      </c>
      <c r="U66" s="283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7" priority="3" stopIfTrue="1" operator="lessThanOrEqual">
      <formula>0</formula>
    </cfRule>
  </conditionalFormatting>
  <conditionalFormatting sqref="P50:U50 F50:N50 G25:U32 F21:F32 F35:U36 F46:G48">
    <cfRule type="cellIs" dxfId="6" priority="4" stopIfTrue="1" operator="lessThanOrEqual">
      <formula>0</formula>
    </cfRule>
  </conditionalFormatting>
  <conditionalFormatting sqref="F17:U19 G22:U23 H46:U48 G21:R21 T21 G24:P24 R24:T24">
    <cfRule type="cellIs" dxfId="5" priority="2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/>
  </sheetViews>
  <sheetFormatPr defaultRowHeight="20.100000000000001" customHeight="1" x14ac:dyDescent="0.35"/>
  <cols>
    <col min="1" max="1" width="2.28515625" style="64" customWidth="1"/>
    <col min="2" max="2" width="2.7109375" style="64" customWidth="1"/>
    <col min="3" max="3" width="6.85546875" style="81" bestFit="1" customWidth="1"/>
    <col min="4" max="4" width="47.42578125" style="64" customWidth="1"/>
    <col min="5" max="5" width="10.5703125" style="64" customWidth="1"/>
    <col min="6" max="6" width="13.140625" style="64" customWidth="1"/>
    <col min="7" max="7" width="16.28515625" style="64" customWidth="1"/>
    <col min="8" max="8" width="11.85546875" style="64" customWidth="1"/>
    <col min="9" max="9" width="13" style="64" customWidth="1"/>
    <col min="10" max="13" width="11.85546875" style="64" customWidth="1"/>
    <col min="14" max="14" width="11.85546875" style="65" customWidth="1"/>
    <col min="15" max="15" width="11.85546875" style="64" customWidth="1"/>
    <col min="16" max="16" width="14.7109375" style="64" customWidth="1"/>
    <col min="17" max="17" width="15.7109375" style="64" customWidth="1"/>
    <col min="18" max="18" width="17.7109375" style="64" customWidth="1"/>
    <col min="19" max="19" width="13.7109375" style="64" customWidth="1"/>
    <col min="20" max="20" width="12.140625" style="64" customWidth="1"/>
    <col min="21" max="21" width="13" style="64" customWidth="1"/>
    <col min="22" max="22" width="1.28515625" style="64" customWidth="1"/>
    <col min="23" max="23" width="11.7109375" style="64" customWidth="1"/>
    <col min="24" max="26" width="9.140625" style="64"/>
    <col min="27" max="27" width="20.140625" style="64" bestFit="1" customWidth="1"/>
    <col min="28" max="16384" width="9.140625" style="64"/>
  </cols>
  <sheetData>
    <row r="2" spans="2:28" ht="15" customHeight="1" x14ac:dyDescent="0.35">
      <c r="B2" s="59"/>
      <c r="C2" s="6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61"/>
      <c r="P2" s="62"/>
      <c r="Q2" s="62"/>
      <c r="R2" s="62"/>
      <c r="S2" s="62"/>
      <c r="T2" s="62"/>
      <c r="U2" s="63"/>
    </row>
    <row r="3" spans="2:28" ht="20.100000000000001" customHeight="1" x14ac:dyDescent="0.35">
      <c r="B3" s="529" t="s">
        <v>569</v>
      </c>
      <c r="C3" s="412"/>
      <c r="D3" s="528"/>
      <c r="E3" s="412"/>
      <c r="F3" s="412"/>
      <c r="G3" s="412"/>
      <c r="H3" s="423"/>
      <c r="I3" s="423"/>
      <c r="J3" s="423"/>
      <c r="K3" s="423"/>
      <c r="L3" s="423"/>
      <c r="M3" s="423"/>
      <c r="N3" s="423"/>
      <c r="O3" s="1"/>
      <c r="P3" s="65"/>
      <c r="Q3" s="65"/>
      <c r="R3" s="65"/>
      <c r="S3" s="65"/>
      <c r="T3" s="65"/>
      <c r="U3" s="66"/>
    </row>
    <row r="4" spans="2:28" ht="15" customHeight="1" x14ac:dyDescent="0.35">
      <c r="B4" s="67"/>
      <c r="C4" s="2"/>
      <c r="D4" s="621"/>
      <c r="E4" s="621"/>
      <c r="F4" s="622"/>
      <c r="G4" s="422"/>
      <c r="H4" s="422"/>
      <c r="I4" s="422"/>
      <c r="J4" s="422"/>
      <c r="K4" s="422"/>
      <c r="L4" s="1"/>
      <c r="M4" s="1"/>
      <c r="O4" s="1"/>
      <c r="P4" s="65"/>
      <c r="Q4" s="65"/>
      <c r="R4" s="65"/>
      <c r="S4" s="65"/>
      <c r="T4" s="65"/>
      <c r="U4" s="66"/>
    </row>
    <row r="5" spans="2:28" ht="16.5" customHeight="1" x14ac:dyDescent="0.35">
      <c r="B5" s="67"/>
      <c r="C5" s="268"/>
      <c r="D5" s="617"/>
      <c r="E5" s="617"/>
      <c r="F5" s="617"/>
      <c r="G5" s="499"/>
      <c r="H5" s="500"/>
      <c r="I5" s="500"/>
      <c r="J5" s="500"/>
      <c r="K5" s="501"/>
      <c r="L5" s="502"/>
      <c r="M5" s="614" t="s">
        <v>358</v>
      </c>
      <c r="N5" s="614"/>
      <c r="O5" s="614"/>
      <c r="P5" s="503"/>
      <c r="Q5" s="503"/>
      <c r="R5" s="503"/>
      <c r="S5" s="503"/>
      <c r="T5" s="503"/>
      <c r="U5" s="504"/>
    </row>
    <row r="6" spans="2:28" ht="14.25" customHeight="1" x14ac:dyDescent="0.35">
      <c r="B6" s="67"/>
      <c r="C6" s="505"/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503"/>
      <c r="O6" s="502"/>
      <c r="P6" s="503"/>
      <c r="Q6" s="503"/>
      <c r="R6" s="503"/>
      <c r="S6" s="503"/>
      <c r="T6" s="503"/>
      <c r="U6" s="504"/>
    </row>
    <row r="7" spans="2:28" ht="73.5" customHeight="1" x14ac:dyDescent="0.35">
      <c r="B7" s="59"/>
      <c r="C7" s="506"/>
      <c r="D7" s="507"/>
      <c r="E7" s="508"/>
      <c r="F7" s="509"/>
      <c r="G7" s="510"/>
      <c r="H7" s="510"/>
      <c r="I7" s="510"/>
      <c r="J7" s="618" t="s">
        <v>477</v>
      </c>
      <c r="K7" s="619"/>
      <c r="L7" s="620"/>
      <c r="M7" s="618" t="s">
        <v>478</v>
      </c>
      <c r="N7" s="619"/>
      <c r="O7" s="620"/>
      <c r="P7" s="511"/>
      <c r="Q7" s="511"/>
      <c r="R7" s="511"/>
      <c r="S7" s="511"/>
      <c r="T7" s="511"/>
      <c r="U7" s="512"/>
    </row>
    <row r="8" spans="2:28" s="70" customFormat="1" ht="47.25" x14ac:dyDescent="0.2">
      <c r="B8" s="68"/>
      <c r="C8" s="513"/>
      <c r="D8" s="514" t="s">
        <v>177</v>
      </c>
      <c r="E8" s="515" t="s">
        <v>601</v>
      </c>
      <c r="F8" s="516" t="s">
        <v>96</v>
      </c>
      <c r="G8" s="516" t="s">
        <v>98</v>
      </c>
      <c r="H8" s="516" t="s">
        <v>99</v>
      </c>
      <c r="I8" s="516" t="s">
        <v>100</v>
      </c>
      <c r="J8" s="516">
        <v>1</v>
      </c>
      <c r="K8" s="516">
        <v>2</v>
      </c>
      <c r="L8" s="516">
        <v>3</v>
      </c>
      <c r="M8" s="516">
        <v>4</v>
      </c>
      <c r="N8" s="516">
        <v>5</v>
      </c>
      <c r="O8" s="516">
        <v>6</v>
      </c>
      <c r="P8" s="516" t="s">
        <v>479</v>
      </c>
      <c r="Q8" s="516" t="s">
        <v>322</v>
      </c>
      <c r="R8" s="516" t="s">
        <v>480</v>
      </c>
      <c r="S8" s="516" t="s">
        <v>481</v>
      </c>
      <c r="T8" s="516" t="s">
        <v>429</v>
      </c>
      <c r="U8" s="516" t="s">
        <v>204</v>
      </c>
      <c r="V8" s="69"/>
      <c r="W8" s="69"/>
    </row>
    <row r="9" spans="2:28" ht="19.5" hidden="1" x14ac:dyDescent="0.35">
      <c r="B9" s="67"/>
      <c r="C9" s="268"/>
      <c r="D9" s="517" t="s">
        <v>70</v>
      </c>
      <c r="E9" s="518"/>
      <c r="F9" s="519"/>
      <c r="G9" s="519"/>
      <c r="H9" s="519"/>
      <c r="I9" s="519"/>
      <c r="J9" s="519"/>
      <c r="K9" s="519"/>
      <c r="L9" s="519"/>
      <c r="M9" s="519"/>
      <c r="N9" s="519"/>
      <c r="O9" s="519"/>
      <c r="P9" s="519"/>
      <c r="Q9" s="519"/>
      <c r="R9" s="519"/>
      <c r="S9" s="519"/>
      <c r="T9" s="519"/>
      <c r="U9" s="519"/>
      <c r="V9" s="71"/>
      <c r="W9" s="71"/>
    </row>
    <row r="10" spans="2:28" ht="15.75" hidden="1" customHeight="1" x14ac:dyDescent="0.35">
      <c r="B10" s="67"/>
      <c r="C10" s="268"/>
      <c r="D10" s="517" t="s">
        <v>374</v>
      </c>
      <c r="E10" s="518"/>
      <c r="F10" s="520"/>
      <c r="G10" s="520"/>
      <c r="H10" s="520"/>
      <c r="I10" s="520"/>
      <c r="J10" s="520"/>
      <c r="K10" s="520"/>
      <c r="L10" s="520"/>
      <c r="M10" s="520"/>
      <c r="N10" s="520"/>
      <c r="O10" s="520"/>
      <c r="P10" s="520"/>
      <c r="Q10" s="520"/>
      <c r="R10" s="520"/>
      <c r="S10" s="520"/>
      <c r="T10" s="520"/>
      <c r="U10" s="520"/>
      <c r="V10" s="71"/>
      <c r="W10" s="71"/>
    </row>
    <row r="11" spans="2:28" ht="15.75" hidden="1" customHeight="1" x14ac:dyDescent="0.35">
      <c r="B11" s="67"/>
      <c r="C11" s="268"/>
      <c r="D11" s="517" t="s">
        <v>476</v>
      </c>
      <c r="E11" s="521"/>
      <c r="F11" s="520"/>
      <c r="G11" s="520"/>
      <c r="H11" s="520"/>
      <c r="I11" s="520"/>
      <c r="J11" s="520"/>
      <c r="K11" s="520"/>
      <c r="L11" s="520"/>
      <c r="M11" s="520"/>
      <c r="N11" s="520"/>
      <c r="O11" s="520"/>
      <c r="P11" s="520"/>
      <c r="Q11" s="520"/>
      <c r="R11" s="520"/>
      <c r="S11" s="520"/>
      <c r="T11" s="520"/>
      <c r="U11" s="520"/>
      <c r="V11" s="71"/>
      <c r="W11" s="71"/>
    </row>
    <row r="12" spans="2:28" s="76" customFormat="1" ht="18.75" hidden="1" customHeight="1" x14ac:dyDescent="0.35">
      <c r="B12" s="74"/>
      <c r="C12" s="268" t="s">
        <v>36</v>
      </c>
      <c r="D12" s="253" t="s">
        <v>335</v>
      </c>
      <c r="E12" s="521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75"/>
      <c r="W12" s="75"/>
      <c r="AA12" s="283">
        <f>SUM(F12:R12)-S12</f>
        <v>0</v>
      </c>
      <c r="AB12" s="283">
        <f>+U12-S12-T12</f>
        <v>0</v>
      </c>
    </row>
    <row r="13" spans="2:28" s="76" customFormat="1" ht="18.75" hidden="1" customHeight="1" x14ac:dyDescent="0.35">
      <c r="B13" s="74"/>
      <c r="C13" s="269" t="s">
        <v>38</v>
      </c>
      <c r="D13" s="270" t="s">
        <v>336</v>
      </c>
      <c r="E13" s="521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75"/>
      <c r="W13" s="75"/>
      <c r="AA13" s="283">
        <f t="shared" ref="AA13:AA49" si="0">SUM(F13:R13)-S13</f>
        <v>0</v>
      </c>
      <c r="AB13" s="283">
        <f t="shared" ref="AB13:AB49" si="1">+U13-S13-T13</f>
        <v>0</v>
      </c>
    </row>
    <row r="14" spans="2:28" ht="18.75" hidden="1" customHeight="1" x14ac:dyDescent="0.35">
      <c r="B14" s="67"/>
      <c r="C14" s="271" t="s">
        <v>39</v>
      </c>
      <c r="D14" s="272" t="s">
        <v>337</v>
      </c>
      <c r="E14" s="521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71"/>
      <c r="W14" s="71"/>
      <c r="AA14" s="283">
        <f t="shared" si="0"/>
        <v>0</v>
      </c>
      <c r="AB14" s="283">
        <f t="shared" si="1"/>
        <v>0</v>
      </c>
    </row>
    <row r="15" spans="2:28" ht="18.75" hidden="1" customHeight="1" x14ac:dyDescent="0.35">
      <c r="B15" s="67"/>
      <c r="C15" s="271" t="s">
        <v>40</v>
      </c>
      <c r="D15" s="272" t="s">
        <v>338</v>
      </c>
      <c r="E15" s="521"/>
      <c r="F15" s="246"/>
      <c r="G15" s="246"/>
      <c r="H15" s="246"/>
      <c r="I15" s="246"/>
      <c r="J15" s="246"/>
      <c r="K15" s="246"/>
      <c r="L15" s="246"/>
      <c r="M15" s="246"/>
      <c r="N15" s="246"/>
      <c r="O15" s="246"/>
      <c r="P15" s="246"/>
      <c r="Q15" s="246"/>
      <c r="R15" s="246"/>
      <c r="S15" s="246"/>
      <c r="T15" s="246"/>
      <c r="U15" s="246"/>
      <c r="V15" s="71"/>
      <c r="W15" s="71"/>
      <c r="AA15" s="283">
        <f t="shared" si="0"/>
        <v>0</v>
      </c>
      <c r="AB15" s="283">
        <f t="shared" si="1"/>
        <v>0</v>
      </c>
    </row>
    <row r="16" spans="2:28" s="76" customFormat="1" ht="18.75" hidden="1" customHeight="1" x14ac:dyDescent="0.35">
      <c r="B16" s="74"/>
      <c r="C16" s="269" t="s">
        <v>50</v>
      </c>
      <c r="D16" s="273" t="s">
        <v>339</v>
      </c>
      <c r="E16" s="521"/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5"/>
      <c r="V16" s="75"/>
      <c r="W16" s="75"/>
      <c r="AA16" s="283">
        <f t="shared" si="0"/>
        <v>0</v>
      </c>
      <c r="AB16" s="283">
        <f t="shared" si="1"/>
        <v>0</v>
      </c>
    </row>
    <row r="17" spans="2:28" ht="18.75" hidden="1" customHeight="1" x14ac:dyDescent="0.35">
      <c r="B17" s="67"/>
      <c r="C17" s="268" t="s">
        <v>60</v>
      </c>
      <c r="D17" s="272" t="s">
        <v>469</v>
      </c>
      <c r="E17" s="522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71"/>
      <c r="W17" s="71"/>
      <c r="AA17" s="283">
        <f t="shared" si="0"/>
        <v>0</v>
      </c>
      <c r="AB17" s="283">
        <f t="shared" si="1"/>
        <v>0</v>
      </c>
    </row>
    <row r="18" spans="2:28" s="76" customFormat="1" ht="18.75" hidden="1" customHeight="1" x14ac:dyDescent="0.35">
      <c r="B18" s="74"/>
      <c r="C18" s="269" t="s">
        <v>61</v>
      </c>
      <c r="D18" s="274" t="s">
        <v>470</v>
      </c>
      <c r="E18" s="523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75"/>
      <c r="W18" s="75"/>
      <c r="AA18" s="283">
        <f t="shared" si="0"/>
        <v>0</v>
      </c>
      <c r="AB18" s="283">
        <f t="shared" si="1"/>
        <v>0</v>
      </c>
    </row>
    <row r="19" spans="2:28" s="76" customFormat="1" ht="18.75" hidden="1" customHeight="1" x14ac:dyDescent="0.35">
      <c r="B19" s="74"/>
      <c r="C19" s="268" t="s">
        <v>62</v>
      </c>
      <c r="D19" s="275" t="s">
        <v>471</v>
      </c>
      <c r="E19" s="523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75"/>
      <c r="W19" s="75"/>
      <c r="AA19" s="283">
        <f t="shared" si="0"/>
        <v>0</v>
      </c>
      <c r="AB19" s="283">
        <f t="shared" si="1"/>
        <v>0</v>
      </c>
    </row>
    <row r="20" spans="2:28" s="76" customFormat="1" ht="18.75" hidden="1" customHeight="1" x14ac:dyDescent="0.35">
      <c r="B20" s="74"/>
      <c r="C20" s="268" t="s">
        <v>63</v>
      </c>
      <c r="D20" s="276" t="s">
        <v>181</v>
      </c>
      <c r="E20" s="522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  <c r="U20" s="235"/>
      <c r="V20" s="75"/>
      <c r="W20" s="75"/>
      <c r="AA20" s="283">
        <f t="shared" si="0"/>
        <v>0</v>
      </c>
      <c r="AB20" s="283">
        <f t="shared" si="1"/>
        <v>0</v>
      </c>
    </row>
    <row r="21" spans="2:28" s="76" customFormat="1" ht="18.75" hidden="1" customHeight="1" x14ac:dyDescent="0.35">
      <c r="B21" s="74"/>
      <c r="C21" s="268" t="s">
        <v>76</v>
      </c>
      <c r="D21" s="274" t="s">
        <v>472</v>
      </c>
      <c r="E21" s="522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37"/>
      <c r="R21" s="237"/>
      <c r="S21" s="235"/>
      <c r="T21" s="237"/>
      <c r="U21" s="235"/>
      <c r="V21" s="75"/>
      <c r="W21" s="75"/>
      <c r="AA21" s="283">
        <f t="shared" si="0"/>
        <v>0</v>
      </c>
      <c r="AB21" s="283">
        <f t="shared" si="1"/>
        <v>0</v>
      </c>
    </row>
    <row r="22" spans="2:28" ht="18.75" hidden="1" customHeight="1" x14ac:dyDescent="0.35">
      <c r="B22" s="67"/>
      <c r="C22" s="268" t="s">
        <v>79</v>
      </c>
      <c r="D22" s="274" t="s">
        <v>473</v>
      </c>
      <c r="E22" s="524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71"/>
      <c r="W22" s="71"/>
      <c r="AA22" s="283">
        <f t="shared" si="0"/>
        <v>0</v>
      </c>
      <c r="AB22" s="283">
        <f t="shared" si="1"/>
        <v>0</v>
      </c>
    </row>
    <row r="23" spans="2:28" ht="18.75" hidden="1" customHeight="1" x14ac:dyDescent="0.35">
      <c r="B23" s="67"/>
      <c r="C23" s="269" t="s">
        <v>80</v>
      </c>
      <c r="D23" s="274" t="s">
        <v>474</v>
      </c>
      <c r="E23" s="524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71"/>
      <c r="W23" s="71"/>
      <c r="AA23" s="283">
        <f t="shared" si="0"/>
        <v>0</v>
      </c>
      <c r="AB23" s="283">
        <f t="shared" si="1"/>
        <v>0</v>
      </c>
    </row>
    <row r="24" spans="2:28" s="76" customFormat="1" ht="18.75" hidden="1" customHeight="1" x14ac:dyDescent="0.35">
      <c r="B24" s="74"/>
      <c r="C24" s="269" t="s">
        <v>81</v>
      </c>
      <c r="D24" s="274" t="s">
        <v>178</v>
      </c>
      <c r="E24" s="521"/>
      <c r="F24" s="237"/>
      <c r="G24" s="237"/>
      <c r="H24" s="237"/>
      <c r="I24" s="237"/>
      <c r="J24" s="237"/>
      <c r="K24" s="237"/>
      <c r="L24" s="237"/>
      <c r="M24" s="237"/>
      <c r="N24" s="237"/>
      <c r="O24" s="237"/>
      <c r="P24" s="237"/>
      <c r="Q24" s="235"/>
      <c r="R24" s="237"/>
      <c r="S24" s="237"/>
      <c r="T24" s="237"/>
      <c r="U24" s="235"/>
      <c r="V24" s="75"/>
      <c r="W24" s="75"/>
      <c r="AA24" s="283">
        <f t="shared" si="0"/>
        <v>0</v>
      </c>
      <c r="AB24" s="283">
        <f t="shared" si="1"/>
        <v>0</v>
      </c>
    </row>
    <row r="25" spans="2:28" s="76" customFormat="1" ht="18.75" hidden="1" customHeight="1" x14ac:dyDescent="0.35">
      <c r="B25" s="74"/>
      <c r="C25" s="277" t="s">
        <v>196</v>
      </c>
      <c r="D25" s="274" t="s">
        <v>179</v>
      </c>
      <c r="E25" s="525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75"/>
      <c r="W25" s="75"/>
      <c r="AA25" s="283">
        <f t="shared" si="0"/>
        <v>0</v>
      </c>
      <c r="AB25" s="283">
        <f t="shared" si="1"/>
        <v>0</v>
      </c>
    </row>
    <row r="26" spans="2:28" s="76" customFormat="1" ht="19.5" hidden="1" x14ac:dyDescent="0.35">
      <c r="B26" s="74"/>
      <c r="C26" s="277" t="s">
        <v>197</v>
      </c>
      <c r="D26" s="274" t="s">
        <v>180</v>
      </c>
      <c r="E26" s="521"/>
      <c r="F26" s="237"/>
      <c r="G26" s="237"/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75"/>
      <c r="W26" s="75"/>
      <c r="AA26" s="283">
        <f t="shared" si="0"/>
        <v>0</v>
      </c>
      <c r="AB26" s="283">
        <f t="shared" si="1"/>
        <v>0</v>
      </c>
    </row>
    <row r="27" spans="2:28" s="76" customFormat="1" ht="18.75" hidden="1" customHeight="1" x14ac:dyDescent="0.35">
      <c r="B27" s="74"/>
      <c r="C27" s="277" t="s">
        <v>198</v>
      </c>
      <c r="D27" s="274" t="s">
        <v>20</v>
      </c>
      <c r="E27" s="521"/>
      <c r="F27" s="237"/>
      <c r="G27" s="237"/>
      <c r="H27" s="237"/>
      <c r="I27" s="237"/>
      <c r="J27" s="23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75"/>
      <c r="W27" s="75"/>
      <c r="AA27" s="283">
        <f t="shared" si="0"/>
        <v>0</v>
      </c>
      <c r="AB27" s="283">
        <f t="shared" si="1"/>
        <v>0</v>
      </c>
    </row>
    <row r="28" spans="2:28" s="76" customFormat="1" ht="19.5" hidden="1" x14ac:dyDescent="0.35">
      <c r="B28" s="238"/>
      <c r="C28" s="278"/>
      <c r="D28" s="279" t="s">
        <v>475</v>
      </c>
      <c r="E28" s="526"/>
      <c r="F28" s="240"/>
      <c r="G28" s="240"/>
      <c r="H28" s="240"/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75"/>
      <c r="W28" s="75"/>
      <c r="AA28" s="283">
        <f t="shared" si="0"/>
        <v>0</v>
      </c>
      <c r="AB28" s="283">
        <f t="shared" si="1"/>
        <v>0</v>
      </c>
    </row>
    <row r="29" spans="2:28" s="76" customFormat="1" ht="19.5" x14ac:dyDescent="0.35">
      <c r="B29" s="74"/>
      <c r="C29" s="268"/>
      <c r="D29" s="280"/>
      <c r="E29" s="521"/>
      <c r="F29" s="237"/>
      <c r="G29" s="237"/>
      <c r="H29" s="237"/>
      <c r="I29" s="237"/>
      <c r="J29" s="23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75"/>
      <c r="W29" s="75"/>
      <c r="AA29" s="283">
        <f t="shared" si="0"/>
        <v>0</v>
      </c>
      <c r="AB29" s="283">
        <f t="shared" si="1"/>
        <v>0</v>
      </c>
    </row>
    <row r="30" spans="2:28" s="76" customFormat="1" ht="19.5" x14ac:dyDescent="0.35">
      <c r="B30" s="74"/>
      <c r="C30" s="268"/>
      <c r="D30" s="281" t="s">
        <v>70</v>
      </c>
      <c r="E30" s="521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75"/>
      <c r="W30" s="75"/>
      <c r="AA30" s="283">
        <f t="shared" si="0"/>
        <v>0</v>
      </c>
      <c r="AB30" s="283">
        <f t="shared" si="1"/>
        <v>0</v>
      </c>
    </row>
    <row r="31" spans="2:28" s="76" customFormat="1" ht="19.5" x14ac:dyDescent="0.35">
      <c r="B31" s="74"/>
      <c r="C31" s="268"/>
      <c r="D31" s="517" t="s">
        <v>374</v>
      </c>
      <c r="E31" s="521"/>
      <c r="F31" s="237"/>
      <c r="G31" s="237"/>
      <c r="H31" s="237"/>
      <c r="I31" s="237"/>
      <c r="J31" s="23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75"/>
      <c r="W31" s="75"/>
      <c r="AA31" s="283">
        <f t="shared" si="0"/>
        <v>0</v>
      </c>
      <c r="AB31" s="283">
        <f t="shared" si="1"/>
        <v>0</v>
      </c>
    </row>
    <row r="32" spans="2:28" s="76" customFormat="1" ht="19.5" x14ac:dyDescent="0.35">
      <c r="B32" s="74"/>
      <c r="C32" s="268"/>
      <c r="D32" s="517" t="s">
        <v>612</v>
      </c>
      <c r="E32" s="521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75"/>
      <c r="W32" s="75"/>
      <c r="AA32" s="283">
        <f t="shared" si="0"/>
        <v>0</v>
      </c>
      <c r="AB32" s="283">
        <f t="shared" si="1"/>
        <v>0</v>
      </c>
    </row>
    <row r="33" spans="2:28" s="76" customFormat="1" ht="19.5" x14ac:dyDescent="0.35">
      <c r="B33" s="74"/>
      <c r="C33" s="371" t="s">
        <v>36</v>
      </c>
      <c r="D33" s="379" t="s">
        <v>356</v>
      </c>
      <c r="E33" s="521"/>
      <c r="F33" s="235">
        <v>2600000</v>
      </c>
      <c r="G33" s="235">
        <v>0</v>
      </c>
      <c r="H33" s="235">
        <v>0</v>
      </c>
      <c r="I33" s="235">
        <v>2250</v>
      </c>
      <c r="J33" s="235">
        <v>29534</v>
      </c>
      <c r="K33" s="235">
        <v>-38057</v>
      </c>
      <c r="L33" s="235">
        <v>0</v>
      </c>
      <c r="M33" s="235">
        <v>0</v>
      </c>
      <c r="N33" s="235">
        <v>29099</v>
      </c>
      <c r="O33" s="235">
        <v>0</v>
      </c>
      <c r="P33" s="235">
        <v>2196799</v>
      </c>
      <c r="Q33" s="235">
        <v>675677</v>
      </c>
      <c r="R33" s="235">
        <v>0</v>
      </c>
      <c r="S33" s="235">
        <v>5495302</v>
      </c>
      <c r="T33" s="235">
        <v>0</v>
      </c>
      <c r="U33" s="235">
        <v>5495302</v>
      </c>
      <c r="V33" s="75"/>
      <c r="W33" s="75"/>
      <c r="AA33" s="283">
        <f t="shared" si="0"/>
        <v>0</v>
      </c>
      <c r="AB33" s="283">
        <f t="shared" si="1"/>
        <v>0</v>
      </c>
    </row>
    <row r="34" spans="2:28" s="76" customFormat="1" ht="19.5" x14ac:dyDescent="0.35">
      <c r="B34" s="74"/>
      <c r="C34" s="369" t="s">
        <v>38</v>
      </c>
      <c r="D34" s="380" t="s">
        <v>336</v>
      </c>
      <c r="E34" s="521"/>
      <c r="F34" s="235">
        <v>0</v>
      </c>
      <c r="G34" s="235">
        <v>0</v>
      </c>
      <c r="H34" s="235">
        <v>0</v>
      </c>
      <c r="I34" s="235">
        <v>0</v>
      </c>
      <c r="J34" s="235">
        <v>0</v>
      </c>
      <c r="K34" s="235">
        <v>0</v>
      </c>
      <c r="L34" s="235">
        <v>0</v>
      </c>
      <c r="M34" s="235">
        <v>0</v>
      </c>
      <c r="N34" s="235">
        <v>0</v>
      </c>
      <c r="O34" s="235">
        <v>0</v>
      </c>
      <c r="P34" s="235">
        <v>0</v>
      </c>
      <c r="Q34" s="235">
        <v>0</v>
      </c>
      <c r="R34" s="235">
        <v>0</v>
      </c>
      <c r="S34" s="235">
        <v>0</v>
      </c>
      <c r="T34" s="235">
        <v>0</v>
      </c>
      <c r="U34" s="235">
        <v>0</v>
      </c>
      <c r="V34" s="75"/>
      <c r="W34" s="75"/>
      <c r="AA34" s="283">
        <f t="shared" si="0"/>
        <v>0</v>
      </c>
      <c r="AB34" s="283">
        <f t="shared" si="1"/>
        <v>0</v>
      </c>
    </row>
    <row r="35" spans="2:28" s="76" customFormat="1" ht="19.5" x14ac:dyDescent="0.35">
      <c r="B35" s="74"/>
      <c r="C35" s="362" t="s">
        <v>39</v>
      </c>
      <c r="D35" s="381" t="s">
        <v>337</v>
      </c>
      <c r="E35" s="521"/>
      <c r="F35" s="237">
        <v>0</v>
      </c>
      <c r="G35" s="237">
        <v>0</v>
      </c>
      <c r="H35" s="237">
        <v>0</v>
      </c>
      <c r="I35" s="237">
        <v>0</v>
      </c>
      <c r="J35" s="237">
        <v>0</v>
      </c>
      <c r="K35" s="237">
        <v>0</v>
      </c>
      <c r="L35" s="237">
        <v>0</v>
      </c>
      <c r="M35" s="237">
        <v>0</v>
      </c>
      <c r="N35" s="237">
        <v>0</v>
      </c>
      <c r="O35" s="237">
        <v>0</v>
      </c>
      <c r="P35" s="237">
        <v>0</v>
      </c>
      <c r="Q35" s="237">
        <v>0</v>
      </c>
      <c r="R35" s="237">
        <v>0</v>
      </c>
      <c r="S35" s="237">
        <v>0</v>
      </c>
      <c r="T35" s="237">
        <v>0</v>
      </c>
      <c r="U35" s="237">
        <v>0</v>
      </c>
      <c r="V35" s="75"/>
      <c r="W35" s="75"/>
      <c r="AA35" s="283">
        <f t="shared" si="0"/>
        <v>0</v>
      </c>
      <c r="AB35" s="283">
        <f t="shared" si="1"/>
        <v>0</v>
      </c>
    </row>
    <row r="36" spans="2:28" s="76" customFormat="1" ht="33" customHeight="1" x14ac:dyDescent="0.35">
      <c r="B36" s="74"/>
      <c r="C36" s="362" t="s">
        <v>40</v>
      </c>
      <c r="D36" s="421" t="s">
        <v>338</v>
      </c>
      <c r="E36" s="521"/>
      <c r="F36" s="237">
        <v>0</v>
      </c>
      <c r="G36" s="237">
        <v>0</v>
      </c>
      <c r="H36" s="237">
        <v>0</v>
      </c>
      <c r="I36" s="237">
        <v>0</v>
      </c>
      <c r="J36" s="237">
        <v>0</v>
      </c>
      <c r="K36" s="237">
        <v>0</v>
      </c>
      <c r="L36" s="237">
        <v>0</v>
      </c>
      <c r="M36" s="237">
        <v>0</v>
      </c>
      <c r="N36" s="237">
        <v>0</v>
      </c>
      <c r="O36" s="237">
        <v>0</v>
      </c>
      <c r="P36" s="237">
        <v>0</v>
      </c>
      <c r="Q36" s="237">
        <v>0</v>
      </c>
      <c r="R36" s="237">
        <v>0</v>
      </c>
      <c r="S36" s="237">
        <v>0</v>
      </c>
      <c r="T36" s="237">
        <v>0</v>
      </c>
      <c r="U36" s="237">
        <v>0</v>
      </c>
      <c r="V36" s="75"/>
      <c r="W36" s="75"/>
      <c r="AA36" s="283">
        <f t="shared" si="0"/>
        <v>0</v>
      </c>
      <c r="AB36" s="283">
        <f t="shared" si="1"/>
        <v>0</v>
      </c>
    </row>
    <row r="37" spans="2:28" s="76" customFormat="1" ht="19.5" x14ac:dyDescent="0.35">
      <c r="B37" s="74"/>
      <c r="C37" s="369" t="s">
        <v>50</v>
      </c>
      <c r="D37" s="379" t="s">
        <v>339</v>
      </c>
      <c r="E37" s="521"/>
      <c r="F37" s="235">
        <v>2600000</v>
      </c>
      <c r="G37" s="235">
        <v>0</v>
      </c>
      <c r="H37" s="235">
        <v>0</v>
      </c>
      <c r="I37" s="235">
        <v>2250</v>
      </c>
      <c r="J37" s="235">
        <v>29534</v>
      </c>
      <c r="K37" s="235">
        <v>-38057</v>
      </c>
      <c r="L37" s="235">
        <v>0</v>
      </c>
      <c r="M37" s="235">
        <v>0</v>
      </c>
      <c r="N37" s="235">
        <v>29099</v>
      </c>
      <c r="O37" s="235">
        <v>0</v>
      </c>
      <c r="P37" s="235">
        <v>2196799</v>
      </c>
      <c r="Q37" s="235">
        <v>675677</v>
      </c>
      <c r="R37" s="235">
        <v>0</v>
      </c>
      <c r="S37" s="235">
        <v>5495302</v>
      </c>
      <c r="T37" s="235">
        <v>0</v>
      </c>
      <c r="U37" s="235">
        <v>5495302</v>
      </c>
      <c r="V37" s="75"/>
      <c r="W37" s="75"/>
      <c r="AA37" s="283">
        <f t="shared" si="0"/>
        <v>0</v>
      </c>
      <c r="AB37" s="283">
        <f t="shared" si="1"/>
        <v>0</v>
      </c>
    </row>
    <row r="38" spans="2:28" ht="19.5" x14ac:dyDescent="0.35">
      <c r="B38" s="67"/>
      <c r="C38" s="371" t="s">
        <v>60</v>
      </c>
      <c r="D38" s="380" t="s">
        <v>469</v>
      </c>
      <c r="E38" s="524"/>
      <c r="F38" s="235">
        <v>0</v>
      </c>
      <c r="G38" s="235">
        <v>0</v>
      </c>
      <c r="H38" s="235">
        <v>0</v>
      </c>
      <c r="I38" s="235">
        <v>0</v>
      </c>
      <c r="J38" s="235">
        <v>0</v>
      </c>
      <c r="K38" s="235">
        <v>0</v>
      </c>
      <c r="L38" s="235">
        <v>0</v>
      </c>
      <c r="M38" s="235">
        <v>0</v>
      </c>
      <c r="N38" s="235">
        <v>4150</v>
      </c>
      <c r="O38" s="235">
        <v>0</v>
      </c>
      <c r="P38" s="235">
        <v>0</v>
      </c>
      <c r="Q38" s="235">
        <v>0</v>
      </c>
      <c r="R38" s="235">
        <v>237497</v>
      </c>
      <c r="S38" s="235">
        <v>241647</v>
      </c>
      <c r="T38" s="235">
        <v>0</v>
      </c>
      <c r="U38" s="235">
        <v>241647</v>
      </c>
      <c r="V38" s="71"/>
      <c r="W38" s="71"/>
      <c r="AA38" s="283">
        <f t="shared" si="0"/>
        <v>0</v>
      </c>
      <c r="AB38" s="283">
        <f t="shared" si="1"/>
        <v>0</v>
      </c>
    </row>
    <row r="39" spans="2:28" ht="19.5" x14ac:dyDescent="0.35">
      <c r="B39" s="67"/>
      <c r="C39" s="369" t="s">
        <v>61</v>
      </c>
      <c r="D39" s="380" t="s">
        <v>470</v>
      </c>
      <c r="E39" s="524"/>
      <c r="F39" s="235">
        <v>0</v>
      </c>
      <c r="G39" s="235">
        <v>0</v>
      </c>
      <c r="H39" s="235">
        <v>0</v>
      </c>
      <c r="I39" s="235">
        <v>0</v>
      </c>
      <c r="J39" s="235">
        <v>0</v>
      </c>
      <c r="K39" s="235">
        <v>0</v>
      </c>
      <c r="L39" s="235">
        <v>0</v>
      </c>
      <c r="M39" s="235">
        <v>0</v>
      </c>
      <c r="N39" s="235">
        <v>0</v>
      </c>
      <c r="O39" s="235">
        <v>0</v>
      </c>
      <c r="P39" s="235">
        <v>0</v>
      </c>
      <c r="Q39" s="235">
        <v>0</v>
      </c>
      <c r="R39" s="235">
        <v>0</v>
      </c>
      <c r="S39" s="235">
        <v>0</v>
      </c>
      <c r="T39" s="235">
        <v>0</v>
      </c>
      <c r="U39" s="235">
        <v>0</v>
      </c>
      <c r="V39" s="71"/>
      <c r="W39" s="71"/>
      <c r="AA39" s="283">
        <f t="shared" si="0"/>
        <v>0</v>
      </c>
      <c r="AB39" s="283">
        <f t="shared" si="1"/>
        <v>0</v>
      </c>
    </row>
    <row r="40" spans="2:28" s="76" customFormat="1" ht="33" x14ac:dyDescent="0.35">
      <c r="B40" s="74"/>
      <c r="C40" s="371" t="s">
        <v>62</v>
      </c>
      <c r="D40" s="414" t="s">
        <v>471</v>
      </c>
      <c r="E40" s="524"/>
      <c r="F40" s="235">
        <v>0</v>
      </c>
      <c r="G40" s="235">
        <v>0</v>
      </c>
      <c r="H40" s="235">
        <v>0</v>
      </c>
      <c r="I40" s="235">
        <v>0</v>
      </c>
      <c r="J40" s="235">
        <v>0</v>
      </c>
      <c r="K40" s="235">
        <v>0</v>
      </c>
      <c r="L40" s="235">
        <v>0</v>
      </c>
      <c r="M40" s="235">
        <v>0</v>
      </c>
      <c r="N40" s="235">
        <v>0</v>
      </c>
      <c r="O40" s="235">
        <v>0</v>
      </c>
      <c r="P40" s="235">
        <v>0</v>
      </c>
      <c r="Q40" s="235">
        <v>0</v>
      </c>
      <c r="R40" s="235">
        <v>0</v>
      </c>
      <c r="S40" s="235">
        <v>0</v>
      </c>
      <c r="T40" s="235">
        <v>0</v>
      </c>
      <c r="U40" s="235">
        <v>0</v>
      </c>
      <c r="V40" s="75"/>
      <c r="W40" s="75"/>
      <c r="AA40" s="283">
        <f t="shared" si="0"/>
        <v>0</v>
      </c>
      <c r="AB40" s="283">
        <f t="shared" si="1"/>
        <v>0</v>
      </c>
    </row>
    <row r="41" spans="2:28" s="76" customFormat="1" ht="19.5" x14ac:dyDescent="0.35">
      <c r="B41" s="74"/>
      <c r="C41" s="371" t="s">
        <v>63</v>
      </c>
      <c r="D41" s="415" t="s">
        <v>181</v>
      </c>
      <c r="E41" s="524"/>
      <c r="F41" s="235">
        <v>0</v>
      </c>
      <c r="G41" s="235">
        <v>0</v>
      </c>
      <c r="H41" s="235">
        <v>0</v>
      </c>
      <c r="I41" s="235">
        <v>0</v>
      </c>
      <c r="J41" s="235">
        <v>0</v>
      </c>
      <c r="K41" s="235">
        <v>0</v>
      </c>
      <c r="L41" s="235">
        <v>0</v>
      </c>
      <c r="M41" s="235">
        <v>0</v>
      </c>
      <c r="N41" s="235">
        <v>0</v>
      </c>
      <c r="O41" s="235">
        <v>0</v>
      </c>
      <c r="P41" s="235">
        <v>0</v>
      </c>
      <c r="Q41" s="235">
        <v>0</v>
      </c>
      <c r="R41" s="235">
        <v>0</v>
      </c>
      <c r="S41" s="235">
        <v>0</v>
      </c>
      <c r="T41" s="235">
        <v>0</v>
      </c>
      <c r="U41" s="235">
        <v>0</v>
      </c>
      <c r="V41" s="75"/>
      <c r="W41" s="75"/>
      <c r="AA41" s="283">
        <f t="shared" si="0"/>
        <v>0</v>
      </c>
      <c r="AB41" s="283">
        <f t="shared" si="1"/>
        <v>0</v>
      </c>
    </row>
    <row r="42" spans="2:28" s="76" customFormat="1" ht="19.5" x14ac:dyDescent="0.35">
      <c r="B42" s="74"/>
      <c r="C42" s="371" t="s">
        <v>76</v>
      </c>
      <c r="D42" s="380" t="s">
        <v>472</v>
      </c>
      <c r="E42" s="524"/>
      <c r="F42" s="235">
        <v>0</v>
      </c>
      <c r="G42" s="235">
        <v>0</v>
      </c>
      <c r="H42" s="235">
        <v>0</v>
      </c>
      <c r="I42" s="235">
        <v>0</v>
      </c>
      <c r="J42" s="235">
        <v>0</v>
      </c>
      <c r="K42" s="235">
        <v>0</v>
      </c>
      <c r="L42" s="235">
        <v>0</v>
      </c>
      <c r="M42" s="235">
        <v>0</v>
      </c>
      <c r="N42" s="235">
        <v>0</v>
      </c>
      <c r="O42" s="235">
        <v>0</v>
      </c>
      <c r="P42" s="235">
        <v>0</v>
      </c>
      <c r="Q42" s="235">
        <v>0</v>
      </c>
      <c r="R42" s="235">
        <v>0</v>
      </c>
      <c r="S42" s="235">
        <v>0</v>
      </c>
      <c r="T42" s="235">
        <v>0</v>
      </c>
      <c r="U42" s="235">
        <v>0</v>
      </c>
      <c r="V42" s="75"/>
      <c r="W42" s="75"/>
      <c r="AA42" s="283">
        <f t="shared" si="0"/>
        <v>0</v>
      </c>
      <c r="AB42" s="283">
        <f t="shared" si="1"/>
        <v>0</v>
      </c>
    </row>
    <row r="43" spans="2:28" s="76" customFormat="1" ht="19.5" x14ac:dyDescent="0.35">
      <c r="B43" s="74"/>
      <c r="C43" s="371" t="s">
        <v>79</v>
      </c>
      <c r="D43" s="380" t="s">
        <v>473</v>
      </c>
      <c r="E43" s="524"/>
      <c r="F43" s="235">
        <v>0</v>
      </c>
      <c r="G43" s="235">
        <v>0</v>
      </c>
      <c r="H43" s="235">
        <v>0</v>
      </c>
      <c r="I43" s="235">
        <v>0</v>
      </c>
      <c r="J43" s="235">
        <v>0</v>
      </c>
      <c r="K43" s="235">
        <v>0</v>
      </c>
      <c r="L43" s="235">
        <v>0</v>
      </c>
      <c r="M43" s="235">
        <v>0</v>
      </c>
      <c r="N43" s="235">
        <v>0</v>
      </c>
      <c r="O43" s="235">
        <v>0</v>
      </c>
      <c r="P43" s="235">
        <v>0</v>
      </c>
      <c r="Q43" s="235">
        <v>0</v>
      </c>
      <c r="R43" s="235">
        <v>0</v>
      </c>
      <c r="S43" s="235">
        <v>0</v>
      </c>
      <c r="T43" s="235">
        <v>0</v>
      </c>
      <c r="U43" s="235">
        <v>0</v>
      </c>
      <c r="V43" s="75"/>
      <c r="W43" s="75"/>
      <c r="AA43" s="283">
        <f t="shared" si="0"/>
        <v>0</v>
      </c>
      <c r="AB43" s="283">
        <f t="shared" si="1"/>
        <v>0</v>
      </c>
    </row>
    <row r="44" spans="2:28" s="76" customFormat="1" ht="19.5" x14ac:dyDescent="0.35">
      <c r="B44" s="74"/>
      <c r="C44" s="369" t="s">
        <v>80</v>
      </c>
      <c r="D44" s="380" t="s">
        <v>603</v>
      </c>
      <c r="E44" s="524"/>
      <c r="F44" s="235">
        <v>0</v>
      </c>
      <c r="G44" s="235">
        <v>0</v>
      </c>
      <c r="H44" s="235">
        <v>0</v>
      </c>
      <c r="I44" s="235">
        <v>2879</v>
      </c>
      <c r="J44" s="235">
        <v>0</v>
      </c>
      <c r="K44" s="235">
        <v>0</v>
      </c>
      <c r="L44" s="235">
        <v>0</v>
      </c>
      <c r="M44" s="235">
        <v>0</v>
      </c>
      <c r="N44" s="235">
        <v>0</v>
      </c>
      <c r="O44" s="235">
        <v>0</v>
      </c>
      <c r="P44" s="235">
        <v>0</v>
      </c>
      <c r="Q44" s="235">
        <v>0</v>
      </c>
      <c r="R44" s="235">
        <v>0</v>
      </c>
      <c r="S44" s="235">
        <v>2879</v>
      </c>
      <c r="T44" s="235">
        <v>0</v>
      </c>
      <c r="U44" s="235">
        <v>2879</v>
      </c>
      <c r="V44" s="75"/>
      <c r="W44" s="75"/>
      <c r="AA44" s="283">
        <f t="shared" si="0"/>
        <v>0</v>
      </c>
      <c r="AB44" s="283">
        <f t="shared" si="1"/>
        <v>0</v>
      </c>
    </row>
    <row r="45" spans="2:28" s="76" customFormat="1" ht="19.5" x14ac:dyDescent="0.35">
      <c r="B45" s="74"/>
      <c r="C45" s="369" t="s">
        <v>81</v>
      </c>
      <c r="D45" s="380" t="s">
        <v>178</v>
      </c>
      <c r="E45" s="524"/>
      <c r="F45" s="235">
        <v>0</v>
      </c>
      <c r="G45" s="235">
        <v>0</v>
      </c>
      <c r="H45" s="235">
        <v>0</v>
      </c>
      <c r="I45" s="235">
        <v>0</v>
      </c>
      <c r="J45" s="235">
        <v>0</v>
      </c>
      <c r="K45" s="235">
        <v>0</v>
      </c>
      <c r="L45" s="235">
        <v>0</v>
      </c>
      <c r="M45" s="235">
        <v>0</v>
      </c>
      <c r="N45" s="235">
        <v>0</v>
      </c>
      <c r="O45" s="235">
        <v>0</v>
      </c>
      <c r="P45" s="235">
        <v>675677</v>
      </c>
      <c r="Q45" s="235">
        <v>-675677</v>
      </c>
      <c r="R45" s="235">
        <v>0</v>
      </c>
      <c r="S45" s="235">
        <v>0</v>
      </c>
      <c r="T45" s="235">
        <v>0</v>
      </c>
      <c r="U45" s="235">
        <v>0</v>
      </c>
      <c r="V45" s="75"/>
      <c r="W45" s="75"/>
      <c r="AA45" s="283">
        <f t="shared" si="0"/>
        <v>0</v>
      </c>
      <c r="AB45" s="283">
        <f t="shared" si="1"/>
        <v>0</v>
      </c>
    </row>
    <row r="46" spans="2:28" ht="19.5" x14ac:dyDescent="0.35">
      <c r="B46" s="67"/>
      <c r="C46" s="384" t="s">
        <v>196</v>
      </c>
      <c r="D46" s="382" t="s">
        <v>179</v>
      </c>
      <c r="E46" s="524"/>
      <c r="F46" s="233">
        <v>0</v>
      </c>
      <c r="G46" s="233">
        <v>0</v>
      </c>
      <c r="H46" s="233">
        <v>0</v>
      </c>
      <c r="I46" s="233">
        <v>0</v>
      </c>
      <c r="J46" s="233">
        <v>0</v>
      </c>
      <c r="K46" s="233">
        <v>0</v>
      </c>
      <c r="L46" s="233">
        <v>0</v>
      </c>
      <c r="M46" s="233">
        <v>0</v>
      </c>
      <c r="N46" s="233">
        <v>0</v>
      </c>
      <c r="O46" s="233">
        <v>0</v>
      </c>
      <c r="P46" s="233">
        <v>0</v>
      </c>
      <c r="Q46" s="233">
        <v>0</v>
      </c>
      <c r="R46" s="233">
        <v>0</v>
      </c>
      <c r="S46" s="233">
        <v>0</v>
      </c>
      <c r="T46" s="233">
        <v>0</v>
      </c>
      <c r="U46" s="233">
        <v>0</v>
      </c>
      <c r="V46" s="71"/>
      <c r="W46" s="71"/>
      <c r="AA46" s="283">
        <f t="shared" si="0"/>
        <v>0</v>
      </c>
      <c r="AB46" s="283">
        <f t="shared" si="1"/>
        <v>0</v>
      </c>
    </row>
    <row r="47" spans="2:28" ht="19.5" x14ac:dyDescent="0.35">
      <c r="B47" s="67"/>
      <c r="C47" s="384" t="s">
        <v>197</v>
      </c>
      <c r="D47" s="382" t="s">
        <v>180</v>
      </c>
      <c r="E47" s="524"/>
      <c r="F47" s="233">
        <v>0</v>
      </c>
      <c r="G47" s="233">
        <v>0</v>
      </c>
      <c r="H47" s="233">
        <v>0</v>
      </c>
      <c r="I47" s="233">
        <v>0</v>
      </c>
      <c r="J47" s="233">
        <v>0</v>
      </c>
      <c r="K47" s="233">
        <v>0</v>
      </c>
      <c r="L47" s="233">
        <v>0</v>
      </c>
      <c r="M47" s="233">
        <v>0</v>
      </c>
      <c r="N47" s="233">
        <v>0</v>
      </c>
      <c r="O47" s="233">
        <v>0</v>
      </c>
      <c r="P47" s="233">
        <v>675677</v>
      </c>
      <c r="Q47" s="233">
        <v>-675677</v>
      </c>
      <c r="R47" s="233">
        <v>0</v>
      </c>
      <c r="S47" s="233">
        <v>0</v>
      </c>
      <c r="T47" s="233">
        <v>0</v>
      </c>
      <c r="U47" s="233">
        <v>0</v>
      </c>
      <c r="V47" s="71"/>
      <c r="W47" s="71"/>
      <c r="AA47" s="283">
        <f t="shared" si="0"/>
        <v>0</v>
      </c>
      <c r="AB47" s="283">
        <f t="shared" si="1"/>
        <v>0</v>
      </c>
    </row>
    <row r="48" spans="2:28" ht="19.5" x14ac:dyDescent="0.35">
      <c r="B48" s="67"/>
      <c r="C48" s="384" t="s">
        <v>198</v>
      </c>
      <c r="D48" s="382" t="s">
        <v>20</v>
      </c>
      <c r="E48" s="521"/>
      <c r="F48" s="233">
        <v>0</v>
      </c>
      <c r="G48" s="233">
        <v>0</v>
      </c>
      <c r="H48" s="233">
        <v>0</v>
      </c>
      <c r="I48" s="233">
        <v>0</v>
      </c>
      <c r="J48" s="233">
        <v>0</v>
      </c>
      <c r="K48" s="233">
        <v>0</v>
      </c>
      <c r="L48" s="233">
        <v>0</v>
      </c>
      <c r="M48" s="233">
        <v>0</v>
      </c>
      <c r="N48" s="233">
        <v>0</v>
      </c>
      <c r="O48" s="233">
        <v>0</v>
      </c>
      <c r="P48" s="233">
        <v>0</v>
      </c>
      <c r="Q48" s="233">
        <v>0</v>
      </c>
      <c r="R48" s="233">
        <v>0</v>
      </c>
      <c r="S48" s="233">
        <v>0</v>
      </c>
      <c r="T48" s="233">
        <v>0</v>
      </c>
      <c r="U48" s="233">
        <v>0</v>
      </c>
      <c r="V48" s="71"/>
      <c r="W48" s="71"/>
      <c r="AA48" s="283">
        <f t="shared" si="0"/>
        <v>0</v>
      </c>
      <c r="AB48" s="283">
        <f t="shared" si="1"/>
        <v>0</v>
      </c>
    </row>
    <row r="49" spans="2:28" s="76" customFormat="1" ht="19.5" x14ac:dyDescent="0.35">
      <c r="B49" s="238"/>
      <c r="C49" s="278"/>
      <c r="D49" s="383" t="s">
        <v>571</v>
      </c>
      <c r="E49" s="527"/>
      <c r="F49" s="236">
        <v>2600000</v>
      </c>
      <c r="G49" s="236">
        <v>0</v>
      </c>
      <c r="H49" s="236">
        <v>0</v>
      </c>
      <c r="I49" s="236">
        <v>5129</v>
      </c>
      <c r="J49" s="236">
        <v>29534</v>
      </c>
      <c r="K49" s="236">
        <v>-38057</v>
      </c>
      <c r="L49" s="236">
        <v>0</v>
      </c>
      <c r="M49" s="236">
        <v>0</v>
      </c>
      <c r="N49" s="236">
        <v>33249</v>
      </c>
      <c r="O49" s="236">
        <v>0</v>
      </c>
      <c r="P49" s="236">
        <v>2872476</v>
      </c>
      <c r="Q49" s="236">
        <v>0</v>
      </c>
      <c r="R49" s="236">
        <v>237497</v>
      </c>
      <c r="S49" s="236">
        <v>5739828</v>
      </c>
      <c r="T49" s="236">
        <v>0</v>
      </c>
      <c r="U49" s="236">
        <v>5739828</v>
      </c>
      <c r="V49" s="75"/>
      <c r="W49" s="75"/>
      <c r="AA49" s="283">
        <f t="shared" si="0"/>
        <v>0</v>
      </c>
      <c r="AB49" s="283">
        <f t="shared" si="1"/>
        <v>0</v>
      </c>
    </row>
    <row r="50" spans="2:28" s="65" customFormat="1" ht="9.75" customHeight="1" x14ac:dyDescent="0.35">
      <c r="B50" s="77"/>
      <c r="C50" s="72"/>
      <c r="D50" s="78"/>
      <c r="E50" s="73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80"/>
      <c r="W50" s="80"/>
    </row>
    <row r="51" spans="2:28" ht="20.100000000000001" customHeight="1" x14ac:dyDescent="0.35">
      <c r="D51" s="282" t="s">
        <v>482</v>
      </c>
    </row>
    <row r="52" spans="2:28" ht="20.100000000000001" customHeight="1" x14ac:dyDescent="0.35">
      <c r="D52" s="282" t="s">
        <v>483</v>
      </c>
    </row>
    <row r="53" spans="2:28" ht="20.100000000000001" customHeight="1" x14ac:dyDescent="0.35">
      <c r="D53" s="282" t="s">
        <v>484</v>
      </c>
    </row>
    <row r="54" spans="2:28" ht="20.100000000000001" customHeight="1" x14ac:dyDescent="0.35">
      <c r="D54" s="282" t="s">
        <v>485</v>
      </c>
    </row>
    <row r="55" spans="2:28" ht="20.100000000000001" customHeight="1" x14ac:dyDescent="0.35">
      <c r="D55" s="282" t="s">
        <v>486</v>
      </c>
    </row>
    <row r="56" spans="2:28" ht="20.100000000000001" customHeight="1" x14ac:dyDescent="0.35">
      <c r="D56" s="282" t="s">
        <v>487</v>
      </c>
    </row>
    <row r="57" spans="2:28" ht="20.100000000000001" customHeight="1" x14ac:dyDescent="0.35">
      <c r="D57" s="282"/>
    </row>
    <row r="59" spans="2:28" ht="20.100000000000001" customHeight="1" x14ac:dyDescent="0.35">
      <c r="E59" s="283"/>
      <c r="F59" s="283">
        <f>+F13-F14-F15</f>
        <v>0</v>
      </c>
      <c r="G59" s="283">
        <f t="shared" ref="G59:U59" si="2">+G13-G14-G15</f>
        <v>0</v>
      </c>
      <c r="H59" s="283">
        <f t="shared" si="2"/>
        <v>0</v>
      </c>
      <c r="I59" s="283">
        <f t="shared" si="2"/>
        <v>0</v>
      </c>
      <c r="J59" s="283">
        <f t="shared" si="2"/>
        <v>0</v>
      </c>
      <c r="K59" s="283">
        <f t="shared" si="2"/>
        <v>0</v>
      </c>
      <c r="L59" s="283">
        <f t="shared" si="2"/>
        <v>0</v>
      </c>
      <c r="M59" s="283">
        <f t="shared" si="2"/>
        <v>0</v>
      </c>
      <c r="N59" s="283">
        <f t="shared" si="2"/>
        <v>0</v>
      </c>
      <c r="O59" s="283">
        <f t="shared" si="2"/>
        <v>0</v>
      </c>
      <c r="P59" s="283">
        <f t="shared" si="2"/>
        <v>0</v>
      </c>
      <c r="Q59" s="283">
        <f t="shared" si="2"/>
        <v>0</v>
      </c>
      <c r="R59" s="283">
        <f t="shared" si="2"/>
        <v>0</v>
      </c>
      <c r="S59" s="283">
        <f t="shared" si="2"/>
        <v>0</v>
      </c>
      <c r="T59" s="283">
        <f t="shared" si="2"/>
        <v>0</v>
      </c>
      <c r="U59" s="283">
        <f t="shared" si="2"/>
        <v>0</v>
      </c>
    </row>
    <row r="60" spans="2:28" ht="20.100000000000001" customHeight="1" x14ac:dyDescent="0.35">
      <c r="E60" s="283"/>
      <c r="F60" s="283">
        <f t="shared" ref="F60:U60" si="3">+F16-F12-F13</f>
        <v>0</v>
      </c>
      <c r="G60" s="283">
        <f t="shared" si="3"/>
        <v>0</v>
      </c>
      <c r="H60" s="283">
        <f t="shared" si="3"/>
        <v>0</v>
      </c>
      <c r="I60" s="283">
        <f t="shared" si="3"/>
        <v>0</v>
      </c>
      <c r="J60" s="283">
        <f t="shared" si="3"/>
        <v>0</v>
      </c>
      <c r="K60" s="283">
        <f t="shared" si="3"/>
        <v>0</v>
      </c>
      <c r="L60" s="283">
        <f t="shared" si="3"/>
        <v>0</v>
      </c>
      <c r="M60" s="283">
        <f t="shared" si="3"/>
        <v>0</v>
      </c>
      <c r="N60" s="283">
        <f t="shared" si="3"/>
        <v>0</v>
      </c>
      <c r="O60" s="283">
        <f t="shared" si="3"/>
        <v>0</v>
      </c>
      <c r="P60" s="283">
        <f t="shared" si="3"/>
        <v>0</v>
      </c>
      <c r="Q60" s="283">
        <f t="shared" si="3"/>
        <v>0</v>
      </c>
      <c r="R60" s="283">
        <f t="shared" si="3"/>
        <v>0</v>
      </c>
      <c r="S60" s="283">
        <f t="shared" si="3"/>
        <v>0</v>
      </c>
      <c r="T60" s="283">
        <f t="shared" si="3"/>
        <v>0</v>
      </c>
      <c r="U60" s="283">
        <f t="shared" si="3"/>
        <v>0</v>
      </c>
    </row>
    <row r="61" spans="2:28" ht="20.100000000000001" customHeight="1" x14ac:dyDescent="0.35">
      <c r="E61" s="283"/>
      <c r="F61" s="283">
        <f>+F24-F25-F26-F27</f>
        <v>0</v>
      </c>
      <c r="G61" s="283">
        <f t="shared" ref="G61:U61" si="4">+G24-G25-G26-G27</f>
        <v>0</v>
      </c>
      <c r="H61" s="283">
        <f t="shared" si="4"/>
        <v>0</v>
      </c>
      <c r="I61" s="283">
        <f t="shared" si="4"/>
        <v>0</v>
      </c>
      <c r="J61" s="283">
        <f t="shared" si="4"/>
        <v>0</v>
      </c>
      <c r="K61" s="283">
        <f t="shared" si="4"/>
        <v>0</v>
      </c>
      <c r="L61" s="283">
        <f t="shared" si="4"/>
        <v>0</v>
      </c>
      <c r="M61" s="283">
        <f t="shared" si="4"/>
        <v>0</v>
      </c>
      <c r="N61" s="283">
        <f t="shared" si="4"/>
        <v>0</v>
      </c>
      <c r="O61" s="283">
        <f t="shared" si="4"/>
        <v>0</v>
      </c>
      <c r="P61" s="283">
        <f t="shared" si="4"/>
        <v>0</v>
      </c>
      <c r="Q61" s="283">
        <f t="shared" si="4"/>
        <v>0</v>
      </c>
      <c r="R61" s="283">
        <f t="shared" si="4"/>
        <v>0</v>
      </c>
      <c r="S61" s="283">
        <f t="shared" si="4"/>
        <v>0</v>
      </c>
      <c r="T61" s="283">
        <f t="shared" si="4"/>
        <v>0</v>
      </c>
      <c r="U61" s="283">
        <f t="shared" si="4"/>
        <v>0</v>
      </c>
    </row>
    <row r="62" spans="2:28" ht="20.100000000000001" customHeight="1" x14ac:dyDescent="0.35">
      <c r="E62" s="283"/>
      <c r="F62" s="283">
        <f>+F28-F12-F13-F16-F19-F20-F21-F22-F23-F24</f>
        <v>0</v>
      </c>
      <c r="G62" s="283">
        <f t="shared" ref="G62:U62" si="5">+G28-G12-G13-G16-G19-G20-G21-G22-G23-G24</f>
        <v>0</v>
      </c>
      <c r="H62" s="283">
        <f t="shared" si="5"/>
        <v>0</v>
      </c>
      <c r="I62" s="283">
        <f t="shared" si="5"/>
        <v>0</v>
      </c>
      <c r="J62" s="283">
        <f t="shared" si="5"/>
        <v>0</v>
      </c>
      <c r="K62" s="283">
        <f t="shared" si="5"/>
        <v>0</v>
      </c>
      <c r="L62" s="283">
        <f t="shared" si="5"/>
        <v>0</v>
      </c>
      <c r="M62" s="283">
        <f t="shared" si="5"/>
        <v>0</v>
      </c>
      <c r="N62" s="283">
        <f t="shared" si="5"/>
        <v>0</v>
      </c>
      <c r="O62" s="283">
        <f t="shared" si="5"/>
        <v>0</v>
      </c>
      <c r="P62" s="283">
        <f t="shared" si="5"/>
        <v>0</v>
      </c>
      <c r="Q62" s="283">
        <f t="shared" si="5"/>
        <v>0</v>
      </c>
      <c r="R62" s="283">
        <f t="shared" si="5"/>
        <v>0</v>
      </c>
      <c r="S62" s="283">
        <f t="shared" si="5"/>
        <v>0</v>
      </c>
      <c r="T62" s="283">
        <f t="shared" si="5"/>
        <v>0</v>
      </c>
      <c r="U62" s="283">
        <f t="shared" si="5"/>
        <v>0</v>
      </c>
    </row>
    <row r="63" spans="2:28" ht="20.100000000000001" customHeight="1" x14ac:dyDescent="0.35">
      <c r="E63" s="283"/>
      <c r="F63" s="283">
        <f>+F34-F35-F36</f>
        <v>0</v>
      </c>
      <c r="G63" s="283">
        <f t="shared" ref="G63:U63" si="6">+G34-G35-G36</f>
        <v>0</v>
      </c>
      <c r="H63" s="283">
        <f t="shared" si="6"/>
        <v>0</v>
      </c>
      <c r="I63" s="283">
        <f t="shared" si="6"/>
        <v>0</v>
      </c>
      <c r="J63" s="283">
        <f t="shared" si="6"/>
        <v>0</v>
      </c>
      <c r="K63" s="283">
        <f t="shared" si="6"/>
        <v>0</v>
      </c>
      <c r="L63" s="283">
        <f t="shared" si="6"/>
        <v>0</v>
      </c>
      <c r="M63" s="283">
        <f t="shared" si="6"/>
        <v>0</v>
      </c>
      <c r="N63" s="283">
        <f t="shared" si="6"/>
        <v>0</v>
      </c>
      <c r="O63" s="283">
        <f t="shared" si="6"/>
        <v>0</v>
      </c>
      <c r="P63" s="283">
        <f t="shared" si="6"/>
        <v>0</v>
      </c>
      <c r="Q63" s="283">
        <f t="shared" si="6"/>
        <v>0</v>
      </c>
      <c r="R63" s="283">
        <f t="shared" si="6"/>
        <v>0</v>
      </c>
      <c r="S63" s="283">
        <f t="shared" si="6"/>
        <v>0</v>
      </c>
      <c r="T63" s="283">
        <f t="shared" si="6"/>
        <v>0</v>
      </c>
      <c r="U63" s="283">
        <f t="shared" si="6"/>
        <v>0</v>
      </c>
    </row>
    <row r="64" spans="2:28" ht="20.100000000000001" customHeight="1" x14ac:dyDescent="0.35">
      <c r="E64" s="283"/>
      <c r="F64" s="283">
        <f>+F37-F33-F34</f>
        <v>0</v>
      </c>
      <c r="G64" s="283">
        <f t="shared" ref="G64:U64" si="7">+G37-G33-G34</f>
        <v>0</v>
      </c>
      <c r="H64" s="283">
        <f t="shared" si="7"/>
        <v>0</v>
      </c>
      <c r="I64" s="283">
        <f t="shared" si="7"/>
        <v>0</v>
      </c>
      <c r="J64" s="283">
        <f t="shared" si="7"/>
        <v>0</v>
      </c>
      <c r="K64" s="283">
        <f t="shared" si="7"/>
        <v>0</v>
      </c>
      <c r="L64" s="283">
        <f t="shared" si="7"/>
        <v>0</v>
      </c>
      <c r="M64" s="283">
        <f t="shared" si="7"/>
        <v>0</v>
      </c>
      <c r="N64" s="283">
        <f t="shared" si="7"/>
        <v>0</v>
      </c>
      <c r="O64" s="283">
        <f t="shared" si="7"/>
        <v>0</v>
      </c>
      <c r="P64" s="283">
        <f t="shared" si="7"/>
        <v>0</v>
      </c>
      <c r="Q64" s="283">
        <f t="shared" si="7"/>
        <v>0</v>
      </c>
      <c r="R64" s="283">
        <f t="shared" si="7"/>
        <v>0</v>
      </c>
      <c r="S64" s="283">
        <f t="shared" si="7"/>
        <v>0</v>
      </c>
      <c r="T64" s="283">
        <f t="shared" si="7"/>
        <v>0</v>
      </c>
      <c r="U64" s="283">
        <f t="shared" si="7"/>
        <v>0</v>
      </c>
    </row>
    <row r="65" spans="5:21" ht="20.100000000000001" customHeight="1" x14ac:dyDescent="0.35">
      <c r="E65" s="283"/>
      <c r="F65" s="283">
        <f>+F45-F46-F47-F48</f>
        <v>0</v>
      </c>
      <c r="G65" s="283">
        <f t="shared" ref="G65:U65" si="8">+G45-G46-G47-G48</f>
        <v>0</v>
      </c>
      <c r="H65" s="283">
        <f t="shared" si="8"/>
        <v>0</v>
      </c>
      <c r="I65" s="283">
        <f t="shared" si="8"/>
        <v>0</v>
      </c>
      <c r="J65" s="283">
        <f t="shared" si="8"/>
        <v>0</v>
      </c>
      <c r="K65" s="283">
        <f t="shared" si="8"/>
        <v>0</v>
      </c>
      <c r="L65" s="283">
        <f t="shared" si="8"/>
        <v>0</v>
      </c>
      <c r="M65" s="283">
        <f t="shared" si="8"/>
        <v>0</v>
      </c>
      <c r="N65" s="283">
        <f t="shared" si="8"/>
        <v>0</v>
      </c>
      <c r="O65" s="283">
        <f t="shared" si="8"/>
        <v>0</v>
      </c>
      <c r="P65" s="283">
        <f t="shared" si="8"/>
        <v>0</v>
      </c>
      <c r="Q65" s="283">
        <f t="shared" si="8"/>
        <v>0</v>
      </c>
      <c r="R65" s="283">
        <f t="shared" si="8"/>
        <v>0</v>
      </c>
      <c r="S65" s="283">
        <f t="shared" si="8"/>
        <v>0</v>
      </c>
      <c r="T65" s="283">
        <f t="shared" si="8"/>
        <v>0</v>
      </c>
      <c r="U65" s="283">
        <f t="shared" si="8"/>
        <v>0</v>
      </c>
    </row>
    <row r="66" spans="5:21" ht="20.100000000000001" customHeight="1" x14ac:dyDescent="0.35">
      <c r="E66" s="283"/>
      <c r="F66" s="283">
        <f>+F49-SUM(F37:F45)</f>
        <v>0</v>
      </c>
      <c r="G66" s="283">
        <f t="shared" ref="G66:U66" si="9">+G49-SUM(G37:G45)</f>
        <v>0</v>
      </c>
      <c r="H66" s="283">
        <f t="shared" si="9"/>
        <v>0</v>
      </c>
      <c r="I66" s="283">
        <f t="shared" si="9"/>
        <v>0</v>
      </c>
      <c r="J66" s="283">
        <f t="shared" si="9"/>
        <v>0</v>
      </c>
      <c r="K66" s="283">
        <f t="shared" si="9"/>
        <v>0</v>
      </c>
      <c r="L66" s="283">
        <f t="shared" si="9"/>
        <v>0</v>
      </c>
      <c r="M66" s="283">
        <f t="shared" si="9"/>
        <v>0</v>
      </c>
      <c r="N66" s="283">
        <f t="shared" si="9"/>
        <v>0</v>
      </c>
      <c r="O66" s="283">
        <f t="shared" si="9"/>
        <v>0</v>
      </c>
      <c r="P66" s="283">
        <f t="shared" si="9"/>
        <v>0</v>
      </c>
      <c r="Q66" s="283">
        <f t="shared" si="9"/>
        <v>0</v>
      </c>
      <c r="R66" s="283">
        <f t="shared" si="9"/>
        <v>0</v>
      </c>
      <c r="S66" s="283">
        <f t="shared" si="9"/>
        <v>0</v>
      </c>
      <c r="T66" s="283">
        <f t="shared" si="9"/>
        <v>0</v>
      </c>
      <c r="U66" s="283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4" priority="4" stopIfTrue="1" operator="lessThanOrEqual">
      <formula>0</formula>
    </cfRule>
  </conditionalFormatting>
  <conditionalFormatting sqref="P50:U50 F50:N50 G25:U32 F21:F32">
    <cfRule type="cellIs" dxfId="3" priority="5" stopIfTrue="1" operator="lessThanOrEqual">
      <formula>0</formula>
    </cfRule>
  </conditionalFormatting>
  <conditionalFormatting sqref="F17:U19 G22:U23 G21:R21 T21 G24:P24 R24:T24">
    <cfRule type="cellIs" dxfId="2" priority="3" stopIfTrue="1" operator="lessThanOrEqual">
      <formula>0</formula>
    </cfRule>
  </conditionalFormatting>
  <conditionalFormatting sqref="F35:U36 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/>
  </sheetViews>
  <sheetFormatPr defaultRowHeight="12.75" x14ac:dyDescent="0.2"/>
  <cols>
    <col min="1" max="1" width="2.7109375" style="4" customWidth="1"/>
    <col min="2" max="2" width="9.140625" style="4"/>
    <col min="3" max="3" width="100.7109375" style="4" customWidth="1"/>
    <col min="4" max="4" width="9.140625" style="4"/>
    <col min="5" max="6" width="29.85546875" style="4" customWidth="1"/>
    <col min="7" max="7" width="9.140625" style="4"/>
    <col min="8" max="8" width="13" style="4" customWidth="1"/>
    <col min="9" max="16384" width="9.140625" style="4"/>
  </cols>
  <sheetData>
    <row r="1" spans="1:8" ht="24.75" customHeight="1" x14ac:dyDescent="0.2">
      <c r="A1" s="409"/>
      <c r="B1" s="13"/>
      <c r="C1" s="623" t="s">
        <v>570</v>
      </c>
      <c r="D1" s="625" t="s">
        <v>358</v>
      </c>
      <c r="E1" s="626"/>
      <c r="F1" s="629" t="s">
        <v>358</v>
      </c>
      <c r="G1" s="14"/>
    </row>
    <row r="2" spans="1:8" ht="15.75" customHeight="1" x14ac:dyDescent="0.2">
      <c r="A2" s="410"/>
      <c r="B2" s="15"/>
      <c r="C2" s="624"/>
      <c r="D2" s="627"/>
      <c r="E2" s="628"/>
      <c r="F2" s="630"/>
      <c r="G2" s="14"/>
    </row>
    <row r="3" spans="1:8" ht="15.75" x14ac:dyDescent="0.25">
      <c r="A3" s="411"/>
      <c r="B3" s="89"/>
      <c r="C3" s="169"/>
      <c r="D3" s="165"/>
      <c r="E3" s="165" t="s">
        <v>0</v>
      </c>
      <c r="F3" s="165" t="s">
        <v>1</v>
      </c>
    </row>
    <row r="4" spans="1:8" ht="35.25" customHeight="1" x14ac:dyDescent="0.25">
      <c r="A4" s="411"/>
      <c r="B4" s="89"/>
      <c r="C4" s="169"/>
      <c r="D4" s="168" t="s">
        <v>2</v>
      </c>
      <c r="E4" s="447" t="s">
        <v>374</v>
      </c>
      <c r="F4" s="447" t="s">
        <v>374</v>
      </c>
    </row>
    <row r="5" spans="1:8" ht="23.25" customHeight="1" x14ac:dyDescent="0.35">
      <c r="A5" s="411"/>
      <c r="B5" s="108"/>
      <c r="C5" s="170"/>
      <c r="D5" s="184" t="s">
        <v>602</v>
      </c>
      <c r="E5" s="167" t="s">
        <v>609</v>
      </c>
      <c r="F5" s="167" t="s">
        <v>610</v>
      </c>
    </row>
    <row r="6" spans="1:8" ht="18.75" customHeight="1" x14ac:dyDescent="0.35">
      <c r="A6" s="411"/>
      <c r="B6" s="397"/>
      <c r="C6" s="171"/>
      <c r="D6" s="243"/>
      <c r="E6" s="172"/>
      <c r="F6" s="162"/>
    </row>
    <row r="7" spans="1:8" ht="18.75" x14ac:dyDescent="0.3">
      <c r="A7" s="411"/>
      <c r="B7" s="398" t="s">
        <v>3</v>
      </c>
      <c r="C7" s="385" t="s">
        <v>489</v>
      </c>
      <c r="D7" s="244"/>
      <c r="E7" s="173"/>
      <c r="F7" s="174"/>
    </row>
    <row r="8" spans="1:8" ht="12.75" customHeight="1" x14ac:dyDescent="0.3">
      <c r="A8" s="411"/>
      <c r="B8" s="398"/>
      <c r="C8" s="385"/>
      <c r="D8" s="244"/>
      <c r="E8" s="173"/>
      <c r="F8" s="174"/>
    </row>
    <row r="9" spans="1:8" ht="19.5" customHeight="1" x14ac:dyDescent="0.3">
      <c r="A9" s="411"/>
      <c r="B9" s="399" t="s">
        <v>4</v>
      </c>
      <c r="C9" s="386" t="s">
        <v>488</v>
      </c>
      <c r="D9" s="244"/>
      <c r="E9" s="175">
        <v>902247</v>
      </c>
      <c r="F9" s="175">
        <v>-462621</v>
      </c>
      <c r="H9" s="473"/>
    </row>
    <row r="10" spans="1:8" ht="12.75" customHeight="1" x14ac:dyDescent="0.3">
      <c r="A10" s="411"/>
      <c r="B10" s="400"/>
      <c r="C10" s="387"/>
      <c r="D10" s="244"/>
      <c r="E10" s="176"/>
      <c r="F10" s="176"/>
      <c r="H10" s="473"/>
    </row>
    <row r="11" spans="1:8" ht="18.75" x14ac:dyDescent="0.3">
      <c r="A11" s="411"/>
      <c r="B11" s="401" t="s">
        <v>5</v>
      </c>
      <c r="C11" s="388" t="s">
        <v>193</v>
      </c>
      <c r="D11" s="244"/>
      <c r="E11" s="176">
        <v>4249493</v>
      </c>
      <c r="F11" s="176">
        <v>2477065</v>
      </c>
      <c r="H11" s="473"/>
    </row>
    <row r="12" spans="1:8" ht="18.75" x14ac:dyDescent="0.3">
      <c r="A12" s="411"/>
      <c r="B12" s="401" t="s">
        <v>6</v>
      </c>
      <c r="C12" s="388" t="s">
        <v>194</v>
      </c>
      <c r="D12" s="244"/>
      <c r="E12" s="176">
        <v>-2350288</v>
      </c>
      <c r="F12" s="176">
        <v>-1810127</v>
      </c>
      <c r="H12" s="473"/>
    </row>
    <row r="13" spans="1:8" ht="18.75" x14ac:dyDescent="0.3">
      <c r="A13" s="411"/>
      <c r="B13" s="401" t="s">
        <v>7</v>
      </c>
      <c r="C13" s="388" t="s">
        <v>8</v>
      </c>
      <c r="D13" s="244"/>
      <c r="E13" s="176">
        <v>774</v>
      </c>
      <c r="F13" s="176">
        <v>19</v>
      </c>
      <c r="H13" s="473"/>
    </row>
    <row r="14" spans="1:8" ht="18.75" x14ac:dyDescent="0.3">
      <c r="A14" s="411"/>
      <c r="B14" s="401" t="s">
        <v>9</v>
      </c>
      <c r="C14" s="388" t="s">
        <v>10</v>
      </c>
      <c r="D14" s="244"/>
      <c r="E14" s="176">
        <v>401690</v>
      </c>
      <c r="F14" s="176">
        <v>229616</v>
      </c>
      <c r="H14" s="473"/>
    </row>
    <row r="15" spans="1:8" ht="18.75" x14ac:dyDescent="0.3">
      <c r="A15" s="411"/>
      <c r="B15" s="401" t="s">
        <v>11</v>
      </c>
      <c r="C15" s="388" t="s">
        <v>12</v>
      </c>
      <c r="D15" s="244"/>
      <c r="E15" s="176">
        <v>105037</v>
      </c>
      <c r="F15" s="176">
        <v>103547</v>
      </c>
      <c r="H15" s="473"/>
    </row>
    <row r="16" spans="1:8" ht="18.75" x14ac:dyDescent="0.3">
      <c r="A16" s="411"/>
      <c r="B16" s="401" t="s">
        <v>14</v>
      </c>
      <c r="C16" s="388" t="s">
        <v>13</v>
      </c>
      <c r="D16" s="244"/>
      <c r="E16" s="176">
        <v>375482</v>
      </c>
      <c r="F16" s="176">
        <v>248623</v>
      </c>
      <c r="H16" s="473"/>
    </row>
    <row r="17" spans="1:8" ht="18.75" x14ac:dyDescent="0.3">
      <c r="A17" s="411"/>
      <c r="B17" s="401" t="s">
        <v>16</v>
      </c>
      <c r="C17" s="388" t="s">
        <v>15</v>
      </c>
      <c r="D17" s="244"/>
      <c r="E17" s="176">
        <v>-743960</v>
      </c>
      <c r="F17" s="176">
        <v>-490358</v>
      </c>
      <c r="H17" s="473"/>
    </row>
    <row r="18" spans="1:8" ht="18.75" x14ac:dyDescent="0.3">
      <c r="A18" s="411"/>
      <c r="B18" s="401" t="s">
        <v>18</v>
      </c>
      <c r="C18" s="388" t="s">
        <v>17</v>
      </c>
      <c r="D18" s="244"/>
      <c r="E18" s="176">
        <v>-677272</v>
      </c>
      <c r="F18" s="176">
        <v>-148507</v>
      </c>
      <c r="H18" s="473"/>
    </row>
    <row r="19" spans="1:8" ht="18.75" x14ac:dyDescent="0.3">
      <c r="A19" s="411"/>
      <c r="B19" s="401" t="s">
        <v>19</v>
      </c>
      <c r="C19" s="388" t="s">
        <v>20</v>
      </c>
      <c r="D19" s="180"/>
      <c r="E19" s="177">
        <v>-458709</v>
      </c>
      <c r="F19" s="177">
        <v>-1072499</v>
      </c>
      <c r="H19" s="473"/>
    </row>
    <row r="20" spans="1:8" ht="12.75" customHeight="1" x14ac:dyDescent="0.3">
      <c r="A20" s="411"/>
      <c r="B20" s="402"/>
      <c r="C20" s="387"/>
      <c r="D20" s="244"/>
      <c r="E20" s="177"/>
      <c r="F20" s="177"/>
      <c r="H20" s="473"/>
    </row>
    <row r="21" spans="1:8" ht="18.75" x14ac:dyDescent="0.3">
      <c r="A21" s="411"/>
      <c r="B21" s="399" t="s">
        <v>21</v>
      </c>
      <c r="C21" s="386" t="s">
        <v>490</v>
      </c>
      <c r="D21" s="244"/>
      <c r="E21" s="178">
        <v>1606942</v>
      </c>
      <c r="F21" s="178">
        <v>-58349</v>
      </c>
      <c r="H21" s="473"/>
    </row>
    <row r="22" spans="1:8" ht="12.75" customHeight="1" x14ac:dyDescent="0.3">
      <c r="A22" s="411"/>
      <c r="B22" s="402"/>
      <c r="C22" s="387"/>
      <c r="D22" s="244"/>
      <c r="E22" s="177"/>
      <c r="F22" s="177"/>
      <c r="H22" s="473"/>
    </row>
    <row r="23" spans="1:8" ht="18.75" x14ac:dyDescent="0.3">
      <c r="A23" s="411"/>
      <c r="B23" s="401" t="s">
        <v>22</v>
      </c>
      <c r="C23" s="389" t="s">
        <v>491</v>
      </c>
      <c r="D23" s="244"/>
      <c r="E23" s="177">
        <v>638665</v>
      </c>
      <c r="F23" s="177">
        <v>-745159</v>
      </c>
      <c r="H23" s="473"/>
    </row>
    <row r="24" spans="1:8" ht="18.75" x14ac:dyDescent="0.3">
      <c r="A24" s="411"/>
      <c r="B24" s="401" t="s">
        <v>23</v>
      </c>
      <c r="C24" s="388" t="s">
        <v>205</v>
      </c>
      <c r="D24" s="244"/>
      <c r="E24" s="177">
        <v>2034291</v>
      </c>
      <c r="F24" s="177">
        <v>459081</v>
      </c>
      <c r="H24" s="473"/>
    </row>
    <row r="25" spans="1:8" ht="18.75" x14ac:dyDescent="0.3">
      <c r="A25" s="411"/>
      <c r="B25" s="401" t="s">
        <v>24</v>
      </c>
      <c r="C25" s="388" t="s">
        <v>25</v>
      </c>
      <c r="D25" s="244"/>
      <c r="E25" s="177">
        <v>-9399630</v>
      </c>
      <c r="F25" s="177">
        <v>1600812</v>
      </c>
      <c r="H25" s="473"/>
    </row>
    <row r="26" spans="1:8" ht="18.75" x14ac:dyDescent="0.3">
      <c r="A26" s="411"/>
      <c r="B26" s="401" t="s">
        <v>26</v>
      </c>
      <c r="C26" s="388" t="s">
        <v>492</v>
      </c>
      <c r="D26" s="244"/>
      <c r="E26" s="177">
        <v>183718</v>
      </c>
      <c r="F26" s="177">
        <v>-244711</v>
      </c>
      <c r="H26" s="473"/>
    </row>
    <row r="27" spans="1:8" ht="18.75" x14ac:dyDescent="0.3">
      <c r="A27" s="411"/>
      <c r="B27" s="401" t="s">
        <v>27</v>
      </c>
      <c r="C27" s="388" t="s">
        <v>202</v>
      </c>
      <c r="D27" s="244"/>
      <c r="E27" s="177">
        <v>-2249</v>
      </c>
      <c r="F27" s="177">
        <v>-72</v>
      </c>
      <c r="H27" s="473"/>
    </row>
    <row r="28" spans="1:8" ht="18.75" x14ac:dyDescent="0.3">
      <c r="A28" s="411"/>
      <c r="B28" s="401" t="s">
        <v>28</v>
      </c>
      <c r="C28" s="388" t="s">
        <v>29</v>
      </c>
      <c r="D28" s="244"/>
      <c r="E28" s="177">
        <v>10029470</v>
      </c>
      <c r="F28" s="177">
        <v>-1871401</v>
      </c>
      <c r="H28" s="473"/>
    </row>
    <row r="29" spans="1:8" ht="18.75" x14ac:dyDescent="0.3">
      <c r="A29" s="411"/>
      <c r="B29" s="401" t="s">
        <v>30</v>
      </c>
      <c r="C29" s="388" t="s">
        <v>493</v>
      </c>
      <c r="D29" s="244"/>
      <c r="E29" s="177">
        <v>0</v>
      </c>
      <c r="F29" s="177">
        <v>0</v>
      </c>
      <c r="H29" s="473"/>
    </row>
    <row r="30" spans="1:8" ht="18.75" x14ac:dyDescent="0.3">
      <c r="A30" s="411"/>
      <c r="B30" s="401" t="s">
        <v>32</v>
      </c>
      <c r="C30" s="388" t="s">
        <v>31</v>
      </c>
      <c r="D30" s="244"/>
      <c r="E30" s="177">
        <v>-329783</v>
      </c>
      <c r="F30" s="177">
        <v>-4236702</v>
      </c>
      <c r="H30" s="473"/>
    </row>
    <row r="31" spans="1:8" ht="18.75" x14ac:dyDescent="0.3">
      <c r="A31" s="411"/>
      <c r="B31" s="401" t="s">
        <v>34</v>
      </c>
      <c r="C31" s="388" t="s">
        <v>33</v>
      </c>
      <c r="D31" s="244"/>
      <c r="E31" s="177">
        <v>0</v>
      </c>
      <c r="F31" s="177">
        <v>0</v>
      </c>
      <c r="H31" s="473"/>
    </row>
    <row r="32" spans="1:8" ht="18.75" x14ac:dyDescent="0.3">
      <c r="A32" s="411"/>
      <c r="B32" s="401" t="s">
        <v>226</v>
      </c>
      <c r="C32" s="388" t="s">
        <v>35</v>
      </c>
      <c r="D32" s="180"/>
      <c r="E32" s="177">
        <v>-1547540</v>
      </c>
      <c r="F32" s="177">
        <v>4979803</v>
      </c>
      <c r="H32" s="473"/>
    </row>
    <row r="33" spans="1:8" ht="12.75" customHeight="1" x14ac:dyDescent="0.3">
      <c r="A33" s="411"/>
      <c r="B33" s="400"/>
      <c r="C33" s="390"/>
      <c r="D33" s="245"/>
      <c r="E33" s="179"/>
      <c r="F33" s="179"/>
      <c r="H33" s="473"/>
    </row>
    <row r="34" spans="1:8" ht="18.75" x14ac:dyDescent="0.3">
      <c r="A34" s="411"/>
      <c r="B34" s="398" t="s">
        <v>36</v>
      </c>
      <c r="C34" s="386" t="s">
        <v>494</v>
      </c>
      <c r="D34" s="244"/>
      <c r="E34" s="178">
        <v>2509189</v>
      </c>
      <c r="F34" s="178">
        <v>-520970</v>
      </c>
      <c r="H34" s="473"/>
    </row>
    <row r="35" spans="1:8" ht="12.75" customHeight="1" x14ac:dyDescent="0.3">
      <c r="A35" s="411"/>
      <c r="B35" s="400"/>
      <c r="C35" s="390"/>
      <c r="D35" s="245"/>
      <c r="E35" s="179"/>
      <c r="F35" s="179"/>
      <c r="H35" s="473"/>
    </row>
    <row r="36" spans="1:8" ht="18.75" x14ac:dyDescent="0.3">
      <c r="A36" s="411"/>
      <c r="B36" s="398" t="s">
        <v>37</v>
      </c>
      <c r="C36" s="385" t="s">
        <v>495</v>
      </c>
      <c r="D36" s="245"/>
      <c r="E36" s="179"/>
      <c r="F36" s="179"/>
      <c r="H36" s="473"/>
    </row>
    <row r="37" spans="1:8" ht="12.75" customHeight="1" x14ac:dyDescent="0.3">
      <c r="A37" s="411"/>
      <c r="B37" s="402"/>
      <c r="C37" s="390"/>
      <c r="D37" s="245"/>
      <c r="E37" s="179"/>
      <c r="F37" s="179"/>
      <c r="H37" s="473"/>
    </row>
    <row r="38" spans="1:8" ht="18.75" x14ac:dyDescent="0.3">
      <c r="A38" s="411"/>
      <c r="B38" s="398" t="s">
        <v>38</v>
      </c>
      <c r="C38" s="386" t="s">
        <v>496</v>
      </c>
      <c r="D38" s="244"/>
      <c r="E38" s="178">
        <v>1018424</v>
      </c>
      <c r="F38" s="178">
        <v>-1638126</v>
      </c>
      <c r="H38" s="473"/>
    </row>
    <row r="39" spans="1:8" ht="12.75" customHeight="1" x14ac:dyDescent="0.3">
      <c r="A39" s="411"/>
      <c r="B39" s="402"/>
      <c r="C39" s="387"/>
      <c r="D39" s="245"/>
      <c r="E39" s="179"/>
      <c r="F39" s="179"/>
      <c r="H39" s="473"/>
    </row>
    <row r="40" spans="1:8" ht="18.75" x14ac:dyDescent="0.3">
      <c r="A40" s="411"/>
      <c r="B40" s="403" t="s">
        <v>39</v>
      </c>
      <c r="C40" s="391" t="s">
        <v>497</v>
      </c>
      <c r="D40" s="180"/>
      <c r="E40" s="177">
        <v>0</v>
      </c>
      <c r="F40" s="177">
        <v>0</v>
      </c>
      <c r="H40" s="473"/>
    </row>
    <row r="41" spans="1:8" ht="18.75" x14ac:dyDescent="0.3">
      <c r="A41" s="411"/>
      <c r="B41" s="403" t="s">
        <v>40</v>
      </c>
      <c r="C41" s="391" t="s">
        <v>498</v>
      </c>
      <c r="D41" s="180"/>
      <c r="E41" s="177">
        <v>0</v>
      </c>
      <c r="F41" s="177">
        <v>0</v>
      </c>
      <c r="H41" s="473"/>
    </row>
    <row r="42" spans="1:8" ht="18.75" x14ac:dyDescent="0.3">
      <c r="A42" s="411"/>
      <c r="B42" s="403" t="s">
        <v>41</v>
      </c>
      <c r="C42" s="391" t="s">
        <v>499</v>
      </c>
      <c r="D42" s="244"/>
      <c r="E42" s="177">
        <v>-92261</v>
      </c>
      <c r="F42" s="177">
        <v>-53144</v>
      </c>
      <c r="H42" s="473"/>
    </row>
    <row r="43" spans="1:8" ht="18.75" x14ac:dyDescent="0.3">
      <c r="A43" s="411"/>
      <c r="B43" s="403" t="s">
        <v>42</v>
      </c>
      <c r="C43" s="391" t="s">
        <v>43</v>
      </c>
      <c r="D43" s="244"/>
      <c r="E43" s="177">
        <v>833</v>
      </c>
      <c r="F43" s="177">
        <v>10987</v>
      </c>
      <c r="H43" s="473"/>
    </row>
    <row r="44" spans="1:8" ht="18.75" x14ac:dyDescent="0.3">
      <c r="A44" s="411"/>
      <c r="B44" s="403" t="s">
        <v>44</v>
      </c>
      <c r="C44" s="391" t="s">
        <v>500</v>
      </c>
      <c r="D44" s="244"/>
      <c r="E44" s="177">
        <v>-8497127</v>
      </c>
      <c r="F44" s="177">
        <v>-16980045</v>
      </c>
      <c r="H44" s="473"/>
    </row>
    <row r="45" spans="1:8" ht="18.75" x14ac:dyDescent="0.3">
      <c r="A45" s="411"/>
      <c r="B45" s="403" t="s">
        <v>45</v>
      </c>
      <c r="C45" s="391" t="s">
        <v>501</v>
      </c>
      <c r="D45" s="244"/>
      <c r="E45" s="177">
        <v>11466979</v>
      </c>
      <c r="F45" s="177">
        <v>13065193</v>
      </c>
      <c r="H45" s="473"/>
    </row>
    <row r="46" spans="1:8" ht="18.75" x14ac:dyDescent="0.3">
      <c r="A46" s="411"/>
      <c r="B46" s="403" t="s">
        <v>46</v>
      </c>
      <c r="C46" s="391" t="s">
        <v>502</v>
      </c>
      <c r="D46" s="244"/>
      <c r="E46" s="177">
        <v>-2560000</v>
      </c>
      <c r="F46" s="177">
        <v>0</v>
      </c>
      <c r="H46" s="473"/>
    </row>
    <row r="47" spans="1:8" ht="18.75" x14ac:dyDescent="0.3">
      <c r="A47" s="411"/>
      <c r="B47" s="403" t="s">
        <v>47</v>
      </c>
      <c r="C47" s="391" t="s">
        <v>503</v>
      </c>
      <c r="D47" s="244"/>
      <c r="E47" s="177">
        <v>700000</v>
      </c>
      <c r="F47" s="177">
        <v>2318883</v>
      </c>
      <c r="H47" s="473"/>
    </row>
    <row r="48" spans="1:8" ht="18.75" x14ac:dyDescent="0.3">
      <c r="A48" s="411"/>
      <c r="B48" s="403" t="s">
        <v>48</v>
      </c>
      <c r="C48" s="391" t="s">
        <v>20</v>
      </c>
      <c r="D48" s="180"/>
      <c r="E48" s="177">
        <v>0</v>
      </c>
      <c r="F48" s="177">
        <v>0</v>
      </c>
      <c r="H48" s="473"/>
    </row>
    <row r="49" spans="1:8" ht="12.75" customHeight="1" x14ac:dyDescent="0.3">
      <c r="A49" s="411"/>
      <c r="B49" s="402"/>
      <c r="C49" s="387"/>
      <c r="D49" s="244"/>
      <c r="E49" s="177"/>
      <c r="F49" s="177"/>
      <c r="H49" s="473"/>
    </row>
    <row r="50" spans="1:8" ht="18.75" x14ac:dyDescent="0.3">
      <c r="A50" s="411"/>
      <c r="B50" s="398" t="s">
        <v>49</v>
      </c>
      <c r="C50" s="385" t="s">
        <v>504</v>
      </c>
      <c r="D50" s="244"/>
      <c r="E50" s="177"/>
      <c r="F50" s="177"/>
      <c r="H50" s="473"/>
    </row>
    <row r="51" spans="1:8" ht="12.75" customHeight="1" x14ac:dyDescent="0.3">
      <c r="A51" s="411"/>
      <c r="B51" s="402"/>
      <c r="C51" s="387"/>
      <c r="D51" s="244"/>
      <c r="E51" s="177"/>
      <c r="F51" s="177"/>
      <c r="H51" s="473"/>
    </row>
    <row r="52" spans="1:8" ht="18.75" x14ac:dyDescent="0.3">
      <c r="A52" s="411"/>
      <c r="B52" s="398" t="s">
        <v>50</v>
      </c>
      <c r="C52" s="386" t="s">
        <v>51</v>
      </c>
      <c r="D52" s="244"/>
      <c r="E52" s="178">
        <v>-83328</v>
      </c>
      <c r="F52" s="178">
        <v>-65135</v>
      </c>
      <c r="H52" s="473"/>
    </row>
    <row r="53" spans="1:8" ht="12.75" customHeight="1" x14ac:dyDescent="0.3">
      <c r="A53" s="411"/>
      <c r="B53" s="400"/>
      <c r="C53" s="387"/>
      <c r="D53" s="244"/>
      <c r="E53" s="177"/>
      <c r="F53" s="177"/>
      <c r="H53" s="473"/>
    </row>
    <row r="54" spans="1:8" ht="18.75" x14ac:dyDescent="0.3">
      <c r="A54" s="411"/>
      <c r="B54" s="403" t="s">
        <v>52</v>
      </c>
      <c r="C54" s="388" t="s">
        <v>53</v>
      </c>
      <c r="D54" s="244"/>
      <c r="E54" s="177">
        <v>0</v>
      </c>
      <c r="F54" s="177">
        <v>0</v>
      </c>
      <c r="H54" s="473"/>
    </row>
    <row r="55" spans="1:8" ht="18.75" x14ac:dyDescent="0.3">
      <c r="A55" s="411"/>
      <c r="B55" s="403" t="s">
        <v>54</v>
      </c>
      <c r="C55" s="388" t="s">
        <v>55</v>
      </c>
      <c r="D55" s="244"/>
      <c r="E55" s="177">
        <v>0</v>
      </c>
      <c r="F55" s="177">
        <v>0</v>
      </c>
      <c r="H55" s="473"/>
    </row>
    <row r="56" spans="1:8" ht="18.75" x14ac:dyDescent="0.3">
      <c r="A56" s="411"/>
      <c r="B56" s="403" t="s">
        <v>56</v>
      </c>
      <c r="C56" s="388" t="s">
        <v>505</v>
      </c>
      <c r="D56" s="244"/>
      <c r="E56" s="177">
        <v>0</v>
      </c>
      <c r="F56" s="177">
        <v>0</v>
      </c>
      <c r="H56" s="473"/>
    </row>
    <row r="57" spans="1:8" ht="18.75" x14ac:dyDescent="0.3">
      <c r="A57" s="411"/>
      <c r="B57" s="403" t="s">
        <v>57</v>
      </c>
      <c r="C57" s="388" t="s">
        <v>506</v>
      </c>
      <c r="D57" s="244"/>
      <c r="E57" s="177">
        <v>0</v>
      </c>
      <c r="F57" s="177">
        <v>0</v>
      </c>
      <c r="H57" s="473"/>
    </row>
    <row r="58" spans="1:8" ht="18.75" x14ac:dyDescent="0.3">
      <c r="A58" s="411"/>
      <c r="B58" s="403" t="s">
        <v>58</v>
      </c>
      <c r="C58" s="388" t="s">
        <v>597</v>
      </c>
      <c r="D58" s="244"/>
      <c r="E58" s="177">
        <v>-83377</v>
      </c>
      <c r="F58" s="177">
        <v>-65135</v>
      </c>
      <c r="H58" s="473"/>
    </row>
    <row r="59" spans="1:8" ht="18.75" x14ac:dyDescent="0.3">
      <c r="A59" s="411"/>
      <c r="B59" s="403" t="s">
        <v>59</v>
      </c>
      <c r="C59" s="388" t="s">
        <v>20</v>
      </c>
      <c r="D59" s="244"/>
      <c r="E59" s="177">
        <v>49</v>
      </c>
      <c r="F59" s="177">
        <v>0</v>
      </c>
      <c r="H59" s="473"/>
    </row>
    <row r="60" spans="1:8" ht="12.75" customHeight="1" x14ac:dyDescent="0.3">
      <c r="A60" s="411"/>
      <c r="B60" s="404"/>
      <c r="C60" s="388"/>
      <c r="D60" s="244"/>
      <c r="E60" s="177"/>
      <c r="F60" s="177"/>
      <c r="H60" s="473"/>
    </row>
    <row r="61" spans="1:8" ht="18.75" customHeight="1" x14ac:dyDescent="0.3">
      <c r="A61" s="411"/>
      <c r="B61" s="398" t="s">
        <v>60</v>
      </c>
      <c r="C61" s="385" t="s">
        <v>507</v>
      </c>
      <c r="D61" s="180"/>
      <c r="E61" s="178">
        <v>2786286</v>
      </c>
      <c r="F61" s="178">
        <v>1143625</v>
      </c>
      <c r="H61" s="473"/>
    </row>
    <row r="62" spans="1:8" ht="12.75" customHeight="1" x14ac:dyDescent="0.3">
      <c r="A62" s="411"/>
      <c r="B62" s="405"/>
      <c r="C62" s="392"/>
      <c r="D62" s="245"/>
      <c r="E62" s="179"/>
      <c r="F62" s="179"/>
      <c r="H62" s="473"/>
    </row>
    <row r="63" spans="1:8" ht="18.75" x14ac:dyDescent="0.3">
      <c r="A63" s="411"/>
      <c r="B63" s="398" t="s">
        <v>61</v>
      </c>
      <c r="C63" s="393" t="s">
        <v>508</v>
      </c>
      <c r="D63" s="244"/>
      <c r="E63" s="178">
        <v>6230571</v>
      </c>
      <c r="F63" s="178">
        <v>-1080606</v>
      </c>
      <c r="H63" s="473"/>
    </row>
    <row r="64" spans="1:8" ht="12.75" customHeight="1" x14ac:dyDescent="0.3">
      <c r="A64" s="411"/>
      <c r="B64" s="406"/>
      <c r="C64" s="385"/>
      <c r="D64" s="244"/>
      <c r="E64" s="177"/>
      <c r="F64" s="177"/>
      <c r="H64" s="473"/>
    </row>
    <row r="65" spans="1:8" ht="18.75" x14ac:dyDescent="0.3">
      <c r="A65" s="411"/>
      <c r="B65" s="398" t="s">
        <v>62</v>
      </c>
      <c r="C65" s="385" t="s">
        <v>370</v>
      </c>
      <c r="D65" s="180"/>
      <c r="E65" s="178">
        <v>13279840</v>
      </c>
      <c r="F65" s="178">
        <v>10163242</v>
      </c>
      <c r="H65" s="473"/>
    </row>
    <row r="66" spans="1:8" ht="12.75" customHeight="1" x14ac:dyDescent="0.3">
      <c r="A66" s="411"/>
      <c r="B66" s="398"/>
      <c r="C66" s="394"/>
      <c r="D66" s="244"/>
      <c r="E66" s="177"/>
      <c r="F66" s="177"/>
      <c r="H66" s="473"/>
    </row>
    <row r="67" spans="1:8" ht="18.75" x14ac:dyDescent="0.3">
      <c r="A67" s="411"/>
      <c r="B67" s="407" t="s">
        <v>63</v>
      </c>
      <c r="C67" s="395" t="s">
        <v>64</v>
      </c>
      <c r="D67" s="181" t="s">
        <v>343</v>
      </c>
      <c r="E67" s="182">
        <v>19510411</v>
      </c>
      <c r="F67" s="182">
        <v>9082636</v>
      </c>
      <c r="H67" s="473"/>
    </row>
    <row r="68" spans="1:8" ht="18.75" x14ac:dyDescent="0.3">
      <c r="A68" s="20"/>
      <c r="B68" s="408"/>
      <c r="C68" s="396"/>
      <c r="D68" s="23"/>
      <c r="E68" s="24"/>
      <c r="F68" s="24"/>
    </row>
    <row r="69" spans="1:8" ht="15.75" x14ac:dyDescent="0.25">
      <c r="C69" s="14"/>
      <c r="D69" s="25"/>
      <c r="E69" s="33"/>
      <c r="F69" s="33"/>
    </row>
    <row r="70" spans="1:8" x14ac:dyDescent="0.2">
      <c r="C70" s="14"/>
    </row>
    <row r="71" spans="1:8" x14ac:dyDescent="0.2">
      <c r="C71" s="14"/>
      <c r="E71" s="33">
        <f>+E9-SUM(E11:E19)</f>
        <v>0</v>
      </c>
      <c r="F71" s="33">
        <f>+F9-SUM(F11:F19)</f>
        <v>0</v>
      </c>
    </row>
    <row r="72" spans="1:8" x14ac:dyDescent="0.2">
      <c r="E72" s="33">
        <f>+E21-SUM(E23:E32)</f>
        <v>0</v>
      </c>
      <c r="F72" s="33">
        <f>+F21-SUM(F23:F32)</f>
        <v>0</v>
      </c>
    </row>
    <row r="73" spans="1:8" x14ac:dyDescent="0.2">
      <c r="E73" s="33">
        <f>+E34-(+E9+E21)</f>
        <v>0</v>
      </c>
      <c r="F73" s="33">
        <f>+F34-(+F9+F21)</f>
        <v>0</v>
      </c>
    </row>
    <row r="74" spans="1:8" x14ac:dyDescent="0.2">
      <c r="E74" s="33">
        <f>+E38-SUM(E40:E48)</f>
        <v>0</v>
      </c>
      <c r="F74" s="33">
        <f>+F38-SUM(F40:F48)</f>
        <v>0</v>
      </c>
    </row>
    <row r="75" spans="1:8" x14ac:dyDescent="0.2">
      <c r="E75" s="33">
        <f>+E52-SUM(E54:E59)</f>
        <v>0</v>
      </c>
      <c r="F75" s="33">
        <f>+F52-SUM(F54:F59)</f>
        <v>0</v>
      </c>
    </row>
    <row r="76" spans="1:8" x14ac:dyDescent="0.2">
      <c r="E76" s="33">
        <f>+E63-(+E34+E38+E52+E61)</f>
        <v>0</v>
      </c>
      <c r="F76" s="33">
        <f>+F63-(+F34+F38+F52+F61)</f>
        <v>0</v>
      </c>
    </row>
    <row r="77" spans="1:8" x14ac:dyDescent="0.2">
      <c r="E77" s="33">
        <f>+E67-(+E63+E65)</f>
        <v>0</v>
      </c>
      <c r="F77" s="33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2" orientation="portrait" r:id="rId1"/>
  <headerFooter alignWithMargins="0">
    <oddFooter>&amp;CEkteki dipnotlar bu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>
      <selection activeCell="C14" sqref="C14"/>
    </sheetView>
  </sheetViews>
  <sheetFormatPr defaultRowHeight="18" customHeight="1" x14ac:dyDescent="0.25"/>
  <cols>
    <col min="1" max="1" width="2.7109375" style="229" customWidth="1"/>
    <col min="2" max="2" width="6.28515625" style="201" customWidth="1"/>
    <col min="3" max="3" width="92.140625" style="204" customWidth="1"/>
    <col min="4" max="5" width="30.85546875" style="229" customWidth="1"/>
    <col min="6" max="16384" width="9.140625" style="199"/>
  </cols>
  <sheetData>
    <row r="1" spans="1:5" ht="12.75" customHeight="1" x14ac:dyDescent="0.25">
      <c r="A1" s="196"/>
      <c r="B1" s="197"/>
      <c r="C1" s="198"/>
      <c r="D1" s="457"/>
      <c r="E1" s="417"/>
    </row>
    <row r="2" spans="1:5" ht="18" customHeight="1" x14ac:dyDescent="0.25">
      <c r="A2" s="200"/>
      <c r="C2" s="202" t="s">
        <v>366</v>
      </c>
      <c r="D2" s="458" t="s">
        <v>358</v>
      </c>
      <c r="E2" s="418" t="s">
        <v>358</v>
      </c>
    </row>
    <row r="3" spans="1:5" ht="18" customHeight="1" x14ac:dyDescent="0.25">
      <c r="A3" s="200"/>
      <c r="C3" s="203" t="s">
        <v>245</v>
      </c>
      <c r="D3" s="459"/>
      <c r="E3" s="419"/>
    </row>
    <row r="4" spans="1:5" ht="15.75" x14ac:dyDescent="0.25">
      <c r="A4" s="200"/>
      <c r="C4" s="416"/>
      <c r="D4" s="460" t="s">
        <v>0</v>
      </c>
      <c r="E4" s="205" t="s">
        <v>1</v>
      </c>
    </row>
    <row r="5" spans="1:5" ht="15.75" x14ac:dyDescent="0.25">
      <c r="A5" s="200"/>
      <c r="C5" s="416"/>
      <c r="D5" s="461" t="s">
        <v>305</v>
      </c>
      <c r="E5" s="206" t="s">
        <v>305</v>
      </c>
    </row>
    <row r="6" spans="1:5" ht="15.75" x14ac:dyDescent="0.25">
      <c r="A6" s="207"/>
      <c r="B6" s="208"/>
      <c r="C6" s="209"/>
      <c r="D6" s="462" t="s">
        <v>600</v>
      </c>
      <c r="E6" s="210" t="s">
        <v>598</v>
      </c>
    </row>
    <row r="7" spans="1:5" ht="18" customHeight="1" x14ac:dyDescent="0.25">
      <c r="A7" s="200"/>
      <c r="C7" s="211"/>
      <c r="D7" s="463"/>
      <c r="E7" s="212"/>
    </row>
    <row r="8" spans="1:5" ht="18" customHeight="1" x14ac:dyDescent="0.25">
      <c r="A8" s="200"/>
      <c r="B8" s="201" t="s">
        <v>246</v>
      </c>
      <c r="C8" s="213" t="s">
        <v>326</v>
      </c>
      <c r="D8" s="464"/>
      <c r="E8" s="214"/>
    </row>
    <row r="9" spans="1:5" ht="18" customHeight="1" x14ac:dyDescent="0.25">
      <c r="A9" s="200"/>
      <c r="C9" s="213"/>
      <c r="D9" s="464"/>
      <c r="E9" s="214"/>
    </row>
    <row r="10" spans="1:5" ht="18" customHeight="1" x14ac:dyDescent="0.25">
      <c r="A10" s="200"/>
      <c r="B10" s="215" t="s">
        <v>4</v>
      </c>
      <c r="C10" s="216" t="s">
        <v>247</v>
      </c>
      <c r="D10" s="465">
        <f>+kz!F51</f>
        <v>2498296</v>
      </c>
      <c r="E10" s="217">
        <v>872786</v>
      </c>
    </row>
    <row r="11" spans="1:5" ht="18" customHeight="1" x14ac:dyDescent="0.25">
      <c r="A11" s="200"/>
      <c r="B11" s="215" t="s">
        <v>21</v>
      </c>
      <c r="C11" s="216" t="s">
        <v>248</v>
      </c>
      <c r="D11" s="466">
        <f>-kz!F52</f>
        <v>-663734</v>
      </c>
      <c r="E11" s="218">
        <v>-197109</v>
      </c>
    </row>
    <row r="12" spans="1:5" ht="18" customHeight="1" x14ac:dyDescent="0.25">
      <c r="A12" s="200"/>
      <c r="B12" s="215" t="s">
        <v>22</v>
      </c>
      <c r="C12" s="216" t="s">
        <v>249</v>
      </c>
      <c r="D12" s="466">
        <f>-kz!F53</f>
        <v>-737240</v>
      </c>
      <c r="E12" s="218">
        <v>-186954</v>
      </c>
    </row>
    <row r="13" spans="1:5" ht="18" customHeight="1" x14ac:dyDescent="0.25">
      <c r="A13" s="200"/>
      <c r="B13" s="215" t="s">
        <v>23</v>
      </c>
      <c r="C13" s="216" t="s">
        <v>250</v>
      </c>
      <c r="D13" s="466">
        <v>0</v>
      </c>
      <c r="E13" s="218">
        <v>0</v>
      </c>
    </row>
    <row r="14" spans="1:5" ht="18" customHeight="1" x14ac:dyDescent="0.25">
      <c r="A14" s="200"/>
      <c r="B14" s="215" t="s">
        <v>24</v>
      </c>
      <c r="C14" s="216" t="s">
        <v>327</v>
      </c>
      <c r="D14" s="466">
        <f>-kz!F54+kz!F55</f>
        <v>73506</v>
      </c>
      <c r="E14" s="218">
        <v>-10155</v>
      </c>
    </row>
    <row r="15" spans="1:5" ht="18" customHeight="1" x14ac:dyDescent="0.25">
      <c r="A15" s="200"/>
      <c r="B15" s="219"/>
      <c r="C15" s="216"/>
      <c r="D15" s="467"/>
      <c r="E15" s="220"/>
    </row>
    <row r="16" spans="1:5" ht="18" customHeight="1" x14ac:dyDescent="0.25">
      <c r="A16" s="200"/>
      <c r="B16" s="201" t="s">
        <v>3</v>
      </c>
      <c r="C16" s="221" t="s">
        <v>251</v>
      </c>
      <c r="D16" s="468">
        <f>SUM(D10:D11)</f>
        <v>1834562</v>
      </c>
      <c r="E16" s="241">
        <v>675677</v>
      </c>
    </row>
    <row r="17" spans="1:5" ht="18" customHeight="1" x14ac:dyDescent="0.25">
      <c r="A17" s="200"/>
      <c r="C17" s="213"/>
      <c r="D17" s="467"/>
      <c r="E17" s="220"/>
    </row>
    <row r="18" spans="1:5" ht="18" customHeight="1" x14ac:dyDescent="0.25">
      <c r="A18" s="200"/>
      <c r="B18" s="215" t="s">
        <v>65</v>
      </c>
      <c r="C18" s="216" t="s">
        <v>252</v>
      </c>
      <c r="D18" s="466">
        <v>0</v>
      </c>
      <c r="E18" s="218">
        <v>0</v>
      </c>
    </row>
    <row r="19" spans="1:5" ht="18" customHeight="1" x14ac:dyDescent="0.25">
      <c r="A19" s="200"/>
      <c r="B19" s="215" t="s">
        <v>66</v>
      </c>
      <c r="C19" s="216" t="s">
        <v>509</v>
      </c>
      <c r="D19" s="466">
        <f>-ROUND((+(+D16-D14)*5%),0)*0</f>
        <v>0</v>
      </c>
      <c r="E19" s="218">
        <v>0</v>
      </c>
    </row>
    <row r="20" spans="1:5" ht="18" customHeight="1" x14ac:dyDescent="0.25">
      <c r="A20" s="200"/>
      <c r="B20" s="215" t="s">
        <v>67</v>
      </c>
      <c r="C20" s="222" t="s">
        <v>510</v>
      </c>
      <c r="D20" s="466">
        <v>0</v>
      </c>
      <c r="E20" s="218">
        <v>0</v>
      </c>
    </row>
    <row r="21" spans="1:5" ht="18" customHeight="1" x14ac:dyDescent="0.25">
      <c r="A21" s="200"/>
      <c r="C21" s="223"/>
      <c r="D21" s="464"/>
      <c r="E21" s="220"/>
    </row>
    <row r="22" spans="1:5" ht="18" customHeight="1" x14ac:dyDescent="0.25">
      <c r="A22" s="200"/>
      <c r="B22" s="201" t="s">
        <v>37</v>
      </c>
      <c r="C22" s="213" t="s">
        <v>253</v>
      </c>
      <c r="D22" s="469">
        <f>SUM(D16:D20)*0</f>
        <v>0</v>
      </c>
      <c r="E22" s="218">
        <v>0</v>
      </c>
    </row>
    <row r="23" spans="1:5" ht="18" customHeight="1" x14ac:dyDescent="0.25">
      <c r="A23" s="200"/>
      <c r="C23" s="213"/>
      <c r="D23" s="467"/>
      <c r="E23" s="220"/>
    </row>
    <row r="24" spans="1:5" ht="18" customHeight="1" x14ac:dyDescent="0.25">
      <c r="A24" s="200"/>
      <c r="B24" s="215" t="s">
        <v>254</v>
      </c>
      <c r="C24" s="216" t="s">
        <v>255</v>
      </c>
      <c r="D24" s="466">
        <v>0</v>
      </c>
      <c r="E24" s="218">
        <v>0</v>
      </c>
    </row>
    <row r="25" spans="1:5" ht="18" customHeight="1" x14ac:dyDescent="0.25">
      <c r="A25" s="200"/>
      <c r="B25" s="215" t="s">
        <v>256</v>
      </c>
      <c r="C25" s="216" t="s">
        <v>257</v>
      </c>
      <c r="D25" s="466">
        <v>0</v>
      </c>
      <c r="E25" s="218">
        <v>0</v>
      </c>
    </row>
    <row r="26" spans="1:5" ht="18" customHeight="1" x14ac:dyDescent="0.25">
      <c r="A26" s="200"/>
      <c r="B26" s="215" t="s">
        <v>258</v>
      </c>
      <c r="C26" s="216" t="s">
        <v>259</v>
      </c>
      <c r="D26" s="466">
        <v>0</v>
      </c>
      <c r="E26" s="218">
        <v>0</v>
      </c>
    </row>
    <row r="27" spans="1:5" ht="18" customHeight="1" x14ac:dyDescent="0.25">
      <c r="A27" s="200"/>
      <c r="B27" s="215" t="s">
        <v>260</v>
      </c>
      <c r="C27" s="216" t="s">
        <v>261</v>
      </c>
      <c r="D27" s="466">
        <v>0</v>
      </c>
      <c r="E27" s="218">
        <v>0</v>
      </c>
    </row>
    <row r="28" spans="1:5" ht="18" customHeight="1" x14ac:dyDescent="0.25">
      <c r="A28" s="200"/>
      <c r="B28" s="215" t="s">
        <v>262</v>
      </c>
      <c r="C28" s="216" t="s">
        <v>263</v>
      </c>
      <c r="D28" s="466">
        <v>0</v>
      </c>
      <c r="E28" s="218">
        <v>0</v>
      </c>
    </row>
    <row r="29" spans="1:5" ht="18" customHeight="1" x14ac:dyDescent="0.25">
      <c r="A29" s="200"/>
      <c r="B29" s="215" t="s">
        <v>264</v>
      </c>
      <c r="C29" s="216" t="s">
        <v>265</v>
      </c>
      <c r="D29" s="466">
        <v>0</v>
      </c>
      <c r="E29" s="218">
        <v>0</v>
      </c>
    </row>
    <row r="30" spans="1:5" ht="18" customHeight="1" x14ac:dyDescent="0.25">
      <c r="A30" s="200"/>
      <c r="B30" s="215" t="s">
        <v>266</v>
      </c>
      <c r="C30" s="216" t="s">
        <v>267</v>
      </c>
      <c r="D30" s="466">
        <v>0</v>
      </c>
      <c r="E30" s="218">
        <v>0</v>
      </c>
    </row>
    <row r="31" spans="1:5" ht="18" customHeight="1" x14ac:dyDescent="0.25">
      <c r="A31" s="200"/>
      <c r="B31" s="215" t="s">
        <v>268</v>
      </c>
      <c r="C31" s="216" t="s">
        <v>269</v>
      </c>
      <c r="D31" s="466">
        <v>0</v>
      </c>
      <c r="E31" s="218">
        <v>0</v>
      </c>
    </row>
    <row r="32" spans="1:5" ht="18" customHeight="1" x14ac:dyDescent="0.25">
      <c r="A32" s="200"/>
      <c r="B32" s="215" t="s">
        <v>270</v>
      </c>
      <c r="C32" s="216" t="s">
        <v>271</v>
      </c>
      <c r="D32" s="466">
        <v>0</v>
      </c>
      <c r="E32" s="218">
        <v>0</v>
      </c>
    </row>
    <row r="33" spans="1:5" ht="18" customHeight="1" x14ac:dyDescent="0.25">
      <c r="A33" s="200"/>
      <c r="B33" s="215" t="s">
        <v>272</v>
      </c>
      <c r="C33" s="216" t="s">
        <v>257</v>
      </c>
      <c r="D33" s="466">
        <v>0</v>
      </c>
      <c r="E33" s="218">
        <v>0</v>
      </c>
    </row>
    <row r="34" spans="1:5" ht="18" customHeight="1" x14ac:dyDescent="0.25">
      <c r="A34" s="200"/>
      <c r="B34" s="215" t="s">
        <v>273</v>
      </c>
      <c r="C34" s="216" t="s">
        <v>259</v>
      </c>
      <c r="D34" s="466">
        <v>0</v>
      </c>
      <c r="E34" s="218">
        <v>0</v>
      </c>
    </row>
    <row r="35" spans="1:5" ht="18" customHeight="1" x14ac:dyDescent="0.25">
      <c r="A35" s="200"/>
      <c r="B35" s="215" t="s">
        <v>274</v>
      </c>
      <c r="C35" s="216" t="s">
        <v>261</v>
      </c>
      <c r="D35" s="466">
        <v>0</v>
      </c>
      <c r="E35" s="218">
        <v>0</v>
      </c>
    </row>
    <row r="36" spans="1:5" ht="18" customHeight="1" x14ac:dyDescent="0.25">
      <c r="A36" s="200"/>
      <c r="B36" s="215" t="s">
        <v>275</v>
      </c>
      <c r="C36" s="216" t="s">
        <v>263</v>
      </c>
      <c r="D36" s="466">
        <v>0</v>
      </c>
      <c r="E36" s="218">
        <v>0</v>
      </c>
    </row>
    <row r="37" spans="1:5" ht="18" customHeight="1" x14ac:dyDescent="0.25">
      <c r="A37" s="200"/>
      <c r="B37" s="215" t="s">
        <v>276</v>
      </c>
      <c r="C37" s="216" t="s">
        <v>265</v>
      </c>
      <c r="D37" s="466">
        <v>0</v>
      </c>
      <c r="E37" s="218">
        <v>0</v>
      </c>
    </row>
    <row r="38" spans="1:5" ht="18" customHeight="1" x14ac:dyDescent="0.25">
      <c r="A38" s="200"/>
      <c r="B38" s="215" t="s">
        <v>277</v>
      </c>
      <c r="C38" s="216" t="s">
        <v>279</v>
      </c>
      <c r="D38" s="466">
        <v>0</v>
      </c>
      <c r="E38" s="218">
        <v>0</v>
      </c>
    </row>
    <row r="39" spans="1:5" ht="18" customHeight="1" x14ac:dyDescent="0.25">
      <c r="A39" s="200"/>
      <c r="B39" s="215" t="s">
        <v>278</v>
      </c>
      <c r="C39" s="216" t="s">
        <v>281</v>
      </c>
      <c r="D39" s="466">
        <v>0</v>
      </c>
      <c r="E39" s="218">
        <v>0</v>
      </c>
    </row>
    <row r="40" spans="1:5" ht="18" customHeight="1" x14ac:dyDescent="0.25">
      <c r="A40" s="200"/>
      <c r="B40" s="215" t="s">
        <v>280</v>
      </c>
      <c r="C40" s="216" t="s">
        <v>283</v>
      </c>
      <c r="D40" s="466">
        <v>0</v>
      </c>
      <c r="E40" s="218">
        <v>0</v>
      </c>
    </row>
    <row r="41" spans="1:5" ht="18" customHeight="1" x14ac:dyDescent="0.25">
      <c r="A41" s="200"/>
      <c r="B41" s="215" t="s">
        <v>282</v>
      </c>
      <c r="C41" s="222" t="s">
        <v>284</v>
      </c>
      <c r="D41" s="466">
        <v>0</v>
      </c>
      <c r="E41" s="218">
        <v>0</v>
      </c>
    </row>
    <row r="42" spans="1:5" ht="18" customHeight="1" x14ac:dyDescent="0.25">
      <c r="A42" s="200"/>
      <c r="C42" s="222"/>
      <c r="D42" s="464"/>
      <c r="E42" s="214"/>
    </row>
    <row r="43" spans="1:5" ht="18" customHeight="1" x14ac:dyDescent="0.25">
      <c r="A43" s="200"/>
      <c r="B43" s="201" t="s">
        <v>38</v>
      </c>
      <c r="C43" s="213" t="s">
        <v>285</v>
      </c>
      <c r="D43" s="470"/>
      <c r="E43" s="224"/>
    </row>
    <row r="44" spans="1:5" ht="18" customHeight="1" x14ac:dyDescent="0.25">
      <c r="A44" s="200"/>
      <c r="C44" s="213"/>
      <c r="D44" s="470"/>
      <c r="E44" s="224"/>
    </row>
    <row r="45" spans="1:5" ht="18" customHeight="1" x14ac:dyDescent="0.25">
      <c r="A45" s="200"/>
      <c r="B45" s="215" t="s">
        <v>39</v>
      </c>
      <c r="C45" s="222" t="s">
        <v>286</v>
      </c>
      <c r="D45" s="466">
        <v>0</v>
      </c>
      <c r="E45" s="218">
        <v>0</v>
      </c>
    </row>
    <row r="46" spans="1:5" ht="18" customHeight="1" x14ac:dyDescent="0.25">
      <c r="A46" s="200"/>
      <c r="B46" s="215" t="s">
        <v>40</v>
      </c>
      <c r="C46" s="216" t="s">
        <v>287</v>
      </c>
      <c r="D46" s="466">
        <v>0</v>
      </c>
      <c r="E46" s="218">
        <v>0</v>
      </c>
    </row>
    <row r="47" spans="1:5" ht="18" customHeight="1" x14ac:dyDescent="0.25">
      <c r="A47" s="200"/>
      <c r="B47" s="215" t="s">
        <v>209</v>
      </c>
      <c r="C47" s="216" t="s">
        <v>257</v>
      </c>
      <c r="D47" s="466">
        <v>0</v>
      </c>
      <c r="E47" s="218">
        <v>0</v>
      </c>
    </row>
    <row r="48" spans="1:5" ht="18" customHeight="1" x14ac:dyDescent="0.25">
      <c r="A48" s="200"/>
      <c r="B48" s="215" t="s">
        <v>210</v>
      </c>
      <c r="C48" s="216" t="s">
        <v>259</v>
      </c>
      <c r="D48" s="466">
        <v>0</v>
      </c>
      <c r="E48" s="218">
        <v>0</v>
      </c>
    </row>
    <row r="49" spans="1:5" ht="18" customHeight="1" x14ac:dyDescent="0.25">
      <c r="A49" s="200"/>
      <c r="B49" s="215" t="s">
        <v>211</v>
      </c>
      <c r="C49" s="216" t="s">
        <v>261</v>
      </c>
      <c r="D49" s="466">
        <v>0</v>
      </c>
      <c r="E49" s="218">
        <v>0</v>
      </c>
    </row>
    <row r="50" spans="1:5" ht="18" customHeight="1" x14ac:dyDescent="0.25">
      <c r="A50" s="200"/>
      <c r="B50" s="215" t="s">
        <v>371</v>
      </c>
      <c r="C50" s="216" t="s">
        <v>263</v>
      </c>
      <c r="D50" s="466">
        <v>0</v>
      </c>
      <c r="E50" s="218">
        <v>0</v>
      </c>
    </row>
    <row r="51" spans="1:5" ht="18" customHeight="1" x14ac:dyDescent="0.25">
      <c r="A51" s="200"/>
      <c r="B51" s="215" t="s">
        <v>463</v>
      </c>
      <c r="C51" s="216" t="s">
        <v>265</v>
      </c>
      <c r="D51" s="466">
        <v>0</v>
      </c>
      <c r="E51" s="218">
        <v>0</v>
      </c>
    </row>
    <row r="52" spans="1:5" ht="18" customHeight="1" x14ac:dyDescent="0.25">
      <c r="A52" s="200"/>
      <c r="B52" s="215" t="s">
        <v>41</v>
      </c>
      <c r="C52" s="216" t="s">
        <v>290</v>
      </c>
      <c r="D52" s="466">
        <v>0</v>
      </c>
      <c r="E52" s="218">
        <v>0</v>
      </c>
    </row>
    <row r="53" spans="1:5" ht="18" customHeight="1" x14ac:dyDescent="0.25">
      <c r="A53" s="200"/>
      <c r="B53" s="215" t="s">
        <v>42</v>
      </c>
      <c r="C53" s="216" t="s">
        <v>291</v>
      </c>
      <c r="D53" s="466">
        <v>0</v>
      </c>
      <c r="E53" s="218">
        <v>0</v>
      </c>
    </row>
    <row r="54" spans="1:5" ht="18" customHeight="1" x14ac:dyDescent="0.25">
      <c r="A54" s="200"/>
      <c r="B54" s="219"/>
      <c r="C54" s="216"/>
      <c r="D54" s="467"/>
      <c r="E54" s="220"/>
    </row>
    <row r="55" spans="1:5" ht="18" customHeight="1" x14ac:dyDescent="0.25">
      <c r="A55" s="200"/>
      <c r="B55" s="201" t="s">
        <v>292</v>
      </c>
      <c r="C55" s="213" t="s">
        <v>293</v>
      </c>
      <c r="D55" s="470"/>
      <c r="E55" s="224"/>
    </row>
    <row r="56" spans="1:5" ht="18" customHeight="1" x14ac:dyDescent="0.25">
      <c r="A56" s="200"/>
      <c r="C56" s="213"/>
      <c r="D56" s="470"/>
      <c r="E56" s="224"/>
    </row>
    <row r="57" spans="1:5" ht="18" customHeight="1" x14ac:dyDescent="0.25">
      <c r="A57" s="200"/>
      <c r="B57" s="215" t="s">
        <v>52</v>
      </c>
      <c r="C57" s="216" t="s">
        <v>294</v>
      </c>
      <c r="D57" s="471">
        <f>+D16/2600000</f>
        <v>0.7056007692307692</v>
      </c>
      <c r="E57" s="242">
        <v>0.25987576923076922</v>
      </c>
    </row>
    <row r="58" spans="1:5" ht="18" customHeight="1" x14ac:dyDescent="0.25">
      <c r="A58" s="200"/>
      <c r="B58" s="215" t="s">
        <v>54</v>
      </c>
      <c r="C58" s="216" t="s">
        <v>295</v>
      </c>
      <c r="D58" s="466">
        <f>+D57*100</f>
        <v>70.56007692307692</v>
      </c>
      <c r="E58" s="218">
        <v>25.987576923076922</v>
      </c>
    </row>
    <row r="59" spans="1:5" ht="18" customHeight="1" x14ac:dyDescent="0.25">
      <c r="A59" s="200"/>
      <c r="B59" s="215" t="s">
        <v>56</v>
      </c>
      <c r="C59" s="216" t="s">
        <v>296</v>
      </c>
      <c r="D59" s="466">
        <v>0</v>
      </c>
      <c r="E59" s="218">
        <v>0</v>
      </c>
    </row>
    <row r="60" spans="1:5" ht="18" customHeight="1" x14ac:dyDescent="0.25">
      <c r="A60" s="200"/>
      <c r="B60" s="215" t="s">
        <v>57</v>
      </c>
      <c r="C60" s="216" t="s">
        <v>297</v>
      </c>
      <c r="D60" s="466">
        <v>0</v>
      </c>
      <c r="E60" s="218">
        <v>0</v>
      </c>
    </row>
    <row r="61" spans="1:5" ht="18" customHeight="1" x14ac:dyDescent="0.25">
      <c r="A61" s="200"/>
      <c r="C61" s="216"/>
      <c r="D61" s="467"/>
      <c r="E61" s="220"/>
    </row>
    <row r="62" spans="1:5" ht="18" customHeight="1" x14ac:dyDescent="0.25">
      <c r="A62" s="200"/>
      <c r="B62" s="201" t="s">
        <v>298</v>
      </c>
      <c r="C62" s="213" t="s">
        <v>299</v>
      </c>
      <c r="D62" s="470"/>
      <c r="E62" s="224"/>
    </row>
    <row r="63" spans="1:5" ht="18" customHeight="1" x14ac:dyDescent="0.25">
      <c r="A63" s="200"/>
      <c r="C63" s="213"/>
      <c r="D63" s="470"/>
      <c r="E63" s="224"/>
    </row>
    <row r="64" spans="1:5" ht="18" customHeight="1" x14ac:dyDescent="0.25">
      <c r="A64" s="200"/>
      <c r="B64" s="215" t="s">
        <v>300</v>
      </c>
      <c r="C64" s="216" t="s">
        <v>294</v>
      </c>
      <c r="D64" s="466">
        <v>0</v>
      </c>
      <c r="E64" s="218">
        <v>0</v>
      </c>
    </row>
    <row r="65" spans="1:5" ht="18" customHeight="1" x14ac:dyDescent="0.25">
      <c r="A65" s="200"/>
      <c r="B65" s="215" t="s">
        <v>68</v>
      </c>
      <c r="C65" s="216" t="s">
        <v>295</v>
      </c>
      <c r="D65" s="466">
        <v>0</v>
      </c>
      <c r="E65" s="218">
        <v>0</v>
      </c>
    </row>
    <row r="66" spans="1:5" ht="18" customHeight="1" x14ac:dyDescent="0.25">
      <c r="A66" s="200"/>
      <c r="B66" s="215" t="s">
        <v>301</v>
      </c>
      <c r="C66" s="216" t="s">
        <v>296</v>
      </c>
      <c r="D66" s="466">
        <v>0</v>
      </c>
      <c r="E66" s="218">
        <v>0</v>
      </c>
    </row>
    <row r="67" spans="1:5" ht="18" customHeight="1" x14ac:dyDescent="0.25">
      <c r="A67" s="225"/>
      <c r="B67" s="226" t="s">
        <v>302</v>
      </c>
      <c r="C67" s="227" t="s">
        <v>297</v>
      </c>
      <c r="D67" s="472">
        <v>0</v>
      </c>
      <c r="E67" s="228">
        <v>0</v>
      </c>
    </row>
    <row r="68" spans="1:5" ht="18" customHeight="1" x14ac:dyDescent="0.25">
      <c r="A68" s="229" t="s">
        <v>364</v>
      </c>
      <c r="B68" s="230"/>
    </row>
    <row r="69" spans="1:5" ht="18" customHeight="1" x14ac:dyDescent="0.25">
      <c r="A69" s="229" t="s">
        <v>365</v>
      </c>
      <c r="B69" s="230"/>
    </row>
    <row r="70" spans="1:5" ht="18" customHeight="1" x14ac:dyDescent="0.25">
      <c r="A70" s="229" t="s">
        <v>373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&amp;CEkteki dipnotlar bu finansal tabloların tamamlayıcısıdır.
12&amp;L&amp;"Times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494c0ad8-c164-4444-b432-8142d90d9fb9" origin="userSelected">
  <element uid="bb293850-e1cb-43ba-8137-377e8f977770" value=""/>
</sisl>
</file>

<file path=customXml/itemProps1.xml><?xml version="1.0" encoding="utf-8"?>
<ds:datastoreItem xmlns:ds="http://schemas.openxmlformats.org/officeDocument/2006/customXml" ds:itemID="{7844A640-2C7E-4361-A2D0-288015C0D26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keywords>Genele Açık;Ga-YEpS9J8B;;</cp:keywords>
  <cp:lastModifiedBy>ss001907</cp:lastModifiedBy>
  <cp:lastPrinted>2022-08-12T15:54:48Z</cp:lastPrinted>
  <dcterms:created xsi:type="dcterms:W3CDTF">2004-12-27T11:55:32Z</dcterms:created>
  <dcterms:modified xsi:type="dcterms:W3CDTF">2022-08-12T15:55:26Z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  <property fmtid="{D5CDD505-2E9C-101B-9397-08002B2CF9AE}" pid="4" name="docIndexRef">
    <vt:lpwstr>db140b56-cc4e-464b-9adb-3a93769c2a86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policy="494c0ad8-c164-4444-b432-8142d90d9fb9" origin="userSelected" xmlns="http://www.boldonj</vt:lpwstr>
  </property>
  <property fmtid="{D5CDD505-2E9C-101B-9397-08002B2CF9AE}" pid="6" name="bjDocumentLabelXML-0">
    <vt:lpwstr>ames.com/2008/01/sie/internal/label"&gt;&lt;element uid="bb293850-e1cb-43ba-8137-377e8f977770" value="" /&gt;&lt;/sisl&gt;</vt:lpwstr>
  </property>
  <property fmtid="{D5CDD505-2E9C-101B-9397-08002B2CF9AE}" pid="7" name="bjDocumentSecurityLabel">
    <vt:lpwstr>Genele Açık</vt:lpwstr>
  </property>
  <property fmtid="{D5CDD505-2E9C-101B-9397-08002B2CF9AE}" pid="8" name="bjSaver">
    <vt:lpwstr>g5GejpBrxQEwexH8FsHx0Ow2qWGdX+uO</vt:lpwstr>
  </property>
  <property fmtid="{D5CDD505-2E9C-101B-9397-08002B2CF9AE}" pid="9" name="classification">
    <vt:lpwstr>Ga-YEpS9J8B</vt:lpwstr>
  </property>
  <property fmtid="{D5CDD505-2E9C-101B-9397-08002B2CF9AE}" pid="10" name="bjLeftFooterLabel-first">
    <vt:lpwstr>&amp;"Times New Roman,Regular"&amp;11&amp;K00C000Genele Açık / Public</vt:lpwstr>
  </property>
  <property fmtid="{D5CDD505-2E9C-101B-9397-08002B2CF9AE}" pid="11" name="bjLeftFooterLabel-even">
    <vt:lpwstr>&amp;"Times New Roman,Regular"&amp;11&amp;K00C000Genele Açık / Public</vt:lpwstr>
  </property>
  <property fmtid="{D5CDD505-2E9C-101B-9397-08002B2CF9AE}" pid="12" name="bjLeftFooterLabel">
    <vt:lpwstr>&amp;"Times New Roman,Regular"&amp;11&amp;K00C000Genele Açık / Public</vt:lpwstr>
  </property>
</Properties>
</file>