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2\31.03.2022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F74" i="22" l="1"/>
  <c r="E59" i="20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69" i="22"/>
  <c r="G70" i="22"/>
  <c r="G71" i="22"/>
  <c r="G87" i="22" l="1"/>
  <c r="G84" i="22"/>
  <c r="G74" i="22"/>
  <c r="G72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O11" i="3"/>
  <c r="O12" i="3"/>
  <c r="O13" i="3"/>
  <c r="O14" i="3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15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10" i="3"/>
  <c r="N11" i="3"/>
  <c r="N12" i="3"/>
  <c r="N13" i="3"/>
  <c r="N14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15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10" i="3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<sst xmlns="http://schemas.openxmlformats.org/spreadsheetml/2006/main" count="984" uniqueCount="612">
  <si>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</si>
  <si>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</si>
  <si>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</si>
  <si>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</si>
  <si>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</si>
  <si>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</si>
  <si>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</si>
  <si>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</si>
  <si>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</si>
  <si>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</si>
  <si>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</si>
  <si>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</si>
  <si>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</si>
  <si>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</si>
  <si>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</si>
  <si>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</si>
  <si>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</si>
  <si>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</si>
  <si>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</si>
  <si>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</si>
  <si>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</si>
  <si>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</si>
  <si>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</si>
  <si>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</si>
  <si>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</si>
  <si>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</si>
  <si>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</si>
  <si>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</si>
  <si>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</si>
  <si>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</si>
  <si>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</si>
  <si>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</si>
  <si>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</si>
  <si>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</si>
  <si>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</si>
  <si>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</si>
  <si>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</si>
  <si>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</si>
  <si>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</si>
  <si>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</si>
  <si>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</si>
  <si>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</si>
  <si>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</si>
  <si>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</si>
  <si>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</si>
  <si>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</si>
  <si>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</si>
  <si>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</si>
  <si>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</si>
  <si>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</si>
  <si>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</si>
  <si>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</si>
  <si>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</si>
  <si>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</si>
  <si>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</si>
  <si>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</si>
  <si>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</si>
  <si>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</si>
  <si>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</si>
  <si>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</si>
  <si>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</si>
  <si>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</si>
  <si>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</si>
  <si>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</si>
  <si>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</si>
  <si>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</si>
  <si>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</si>
  <si>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</si>
  <si>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</si>
  <si>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</si>
  <si>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</si>
  <si>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</si>
  <si>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</si>
  <si>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</si>
  <si>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</si>
  <si>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</si>
  <si>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</si>
  <si>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</si>
  <si>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</si>
  <si>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</si>
  <si>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</si>
  <si>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</si>
  <si>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</si>
  <si>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</si>
  <si>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</si>
  <si>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</si>
  <si>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</si>
  <si>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</si>
  <si>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</si>
  <si>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</si>
  <si>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</si>
  <si>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</si>
  <si>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</si>
  <si>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</si>
  <si>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</si>
  <si>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</si>
  <si>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</si>
  <si>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</si>
  <si>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</si>
  <si>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</si>
  <si>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</si>
  <si>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</si>
  <si>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</si>
  <si>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</si>
  <si>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</si>
  <si>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</si>
  <si>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</si>
  <si>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</si>
  <si>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</si>
  <si>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</si>
  <si>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</si>
  <si>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</si>
  <si>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</si>
  <si>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</si>
  <si>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</si>
  <si>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</si>
  <si>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</si>
  <si>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</si>
  <si>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</si>
  <si>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</si>
  <si>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</si>
  <si>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</si>
  <si>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</si>
  <si>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</si>
  <si>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</si>
  <si>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</si>
  <si>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</si>
  <si>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</si>
  <si>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</si>
  <si>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</si>
  <si>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</si>
  <si>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</si>
  <si>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</si>
  <si>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</si>
  <si>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</si>
  <si>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</si>
  <si>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</si>
  <si>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</si>
  <si>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</si>
  <si>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</si>
  <si>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</si>
  <si>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</si>
  <si>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</si>
  <si>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</si>
  <si>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</si>
  <si>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</si>
  <si>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</si>
  <si>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</si>
  <si>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</si>
  <si>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</si>
  <si>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</si>
  <si>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</si>
  <si>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</si>
  <si>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</si>
  <si>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</si>
  <si>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</si>
  <si>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</si>
  <si>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</si>
  <si>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</si>
  <si>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</si>
  <si>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</si>
  <si>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</si>
  <si>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</si>
  <si>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</si>
  <si>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</si>
  <si>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</si>
  <si>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</si>
  <si>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</si>
  <si>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</si>
  <si>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</si>
  <si>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</si>
  <si>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</si>
  <si>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</si>
  <si>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</si>
  <si>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</si>
  <si>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</si>
  <si>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</si>
  <si>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</si>
  <si>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</si>
  <si>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</si>
  <si>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</si>
  <si>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</si>
  <si>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</si>
  <si>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</si>
  <si>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</si>
  <si>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</si>
  <si>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</si>
  <si>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</si>
  <si>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</si>
  <si>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</si>
  <si>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</si>
  <si>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</si>
  <si>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</si>
  <si>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</si>
  <si>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</si>
  <si>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</si>
  <si>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</si>
  <si>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</si>
  <si>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</si>
  <si>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</si>
  <si>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</si>
  <si>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</si>
  <si>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</si>
  <si>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</si>
  <si>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</si>
  <si>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</si>
  <si>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</si>
  <si>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</si>
  <si>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</si>
  <si>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</si>
  <si>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</si>
  <si>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</si>
  <si>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</si>
  <si>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</si>
  <si>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</si>
  <si>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</si>
  <si>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</si>
  <si>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</si>
  <si>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</si>
  <si>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</si>
  <si>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</si>
  <si>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</si>
  <si>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</si>
  <si>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</si>
  <si>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</si>
  <si>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</si>
  <si>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</si>
  <si>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</si>
  <si>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</si>
  <si>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</si>
  <si>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</si>
  <si>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</si>
  <si>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</si>
  <si>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</si>
  <si>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</si>
  <si>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</si>
  <si>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</si>
  <si>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</si>
  <si>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</si>
  <si>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</si>
  <si>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</si>
  <si>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</si>
  <si>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</si>
  <si>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</si>
  <si>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</si>
  <si>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</si>
  <si>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</si>
  <si>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</si>
  <si>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</si>
  <si>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</si>
  <si>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</si>
  <si>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</si>
  <si>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</si>
  <si>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</si>
  <si>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</si>
  <si>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</si>
  <si>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</si>
  <si>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</si>
  <si>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</si>
  <si>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</si>
  <si>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</si>
  <si>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</si>
  <si>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</si>
  <si>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</si>
  <si>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</si>
  <si>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</si>
  <si>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</si>
  <si>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</si>
  <si>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</si>
  <si>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</si>
  <si>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</si>
  <si>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</si>
  <si>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</si>
  <si>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</si>
  <si>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</si>
  <si>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</si>
  <si>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</si>
  <si>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</si>
  <si>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</si>
  <si>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</si>
  <si>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</si>
  <si>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</si>
  <si>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</si>
  <si>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</si>
  <si>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</si>
  <si>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</si>
  <si>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</si>
  <si>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</si>
  <si>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</si>
  <si>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</si>
  <si>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</si>
  <si>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</si>
  <si>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</si>
  <si>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</si>
  <si>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</si>
  <si>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</si>
  <si>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</si>
  <si>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</si>
  <si>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</si>
  <si>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</si>
  <si>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</si>
  <si>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</si>
  <si>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</si>
  <si>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</si>
  <si>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</si>
  <si>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</si>
  <si>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</si>
  <si>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</si>
  <si>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</si>
  <si>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</si>
  <si>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</si>
  <si>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</si>
  <si>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</si>
  <si>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</si>
  <si>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</si>
  <si>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</si>
  <si>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</si>
  <si>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</si>
  <si>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</si>
  <si>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</si>
  <si>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</si>
  <si>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</si>
  <si>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</si>
  <si>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</si>
  <si>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</si>
  <si>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</si>
  <si>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</si>
  <si>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</si>
  <si>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</si>
  <si>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</si>
  <si>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</si>
  <si>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</si>
  <si>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</si>
  <si>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</si>
  <si>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</si>
  <si>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</si>
  <si>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</si>
  <si>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</si>
  <si>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</si>
  <si>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</si>
  <si>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</si>
  <si>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</si>
  <si>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</si>
  <si>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</si>
  <si>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</si>
  <si>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</si>
  <si>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</si>
  <si>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</si>
  <si>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</si>
  <si>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</si>
  <si>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</si>
  <si>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</si>
  <si>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</si>
  <si>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</si>
  <si>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</si>
  <si>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</si>
  <si>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</si>
  <si>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</si>
  <si>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</si>
  <si>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</si>
  <si>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</si>
  <si>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</si>
  <si>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</si>
  <si>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</si>
  <si>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</si>
  <si>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</si>
  <si>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</si>
  <si>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</si>
  <si>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</si>
  <si>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</si>
  <si>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</si>
  <si>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</si>
  <si>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</si>
  <si>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</si>
  <si>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</si>
  <si>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</si>
  <si>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</si>
  <si>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</si>
  <si>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</si>
  <si>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</si>
  <si>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</si>
  <si>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</si>
  <si>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</si>
  <si>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</si>
  <si>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</si>
  <si>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</si>
  <si>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</si>
  <si>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</si>
  <si>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</si>
  <si>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</si>
  <si>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</si>
  <si>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</si>
  <si>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</si>
  <si>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</si>
  <si>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</si>
  <si>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</si>
  <si>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</si>
  <si>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</si>
  <si>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</si>
  <si>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</si>
  <si>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</si>
  <si>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</si>
  <si>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</si>
  <si>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</si>
  <si>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</si>
  <si>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</si>
  <si>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</si>
  <si>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</si>
  <si>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</si>
  <si>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</si>
  <si>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</si>
  <si>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</si>
  <si>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</si>
  <si>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</si>
  <si>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</si>
  <si>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</si>
  <si>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</si>
  <si>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</si>
  <si>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</si>
  <si>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</si>
  <si>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</si>
  <si>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</si>
  <si>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</si>
  <si>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</si>
  <si>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</si>
  <si>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</si>
  <si>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</si>
  <si>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</si>
  <si>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</si>
  <si>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</si>
  <si>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</si>
  <si>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</si>
  <si>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</si>
  <si>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</si>
  <si>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</si>
  <si>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</si>
  <si>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</si>
  <si>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</si>
  <si>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</si>
  <si>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</si>
  <si>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</si>
  <si>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</si>
  <si>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</si>
  <si>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</si>
  <si>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</si>
  <si>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</si>
  <si>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</si>
  <si>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</si>
  <si>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</si>
  <si>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</si>
  <si>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</si>
  <si>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</si>
  <si>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</si>
  <si>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</si>
  <si>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</si>
  <si>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</si>
  <si>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</si>
  <si>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</si>
  <si>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</si>
  <si>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</si>
  <si>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</si>
  <si>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</si>
  <si>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</si>
  <si>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</si>
  <si>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</si>
  <si>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</si>
  <si>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</si>
  <si>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</si>
  <si>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</si>
  <si>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</si>
  <si>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</si>
  <si>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</si>
  <si>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</si>
  <si>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</si>
  <si>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</si>
  <si>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</si>
  <si>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</si>
  <si>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</si>
  <si>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</si>
  <si>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</si>
  <si>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</si>
  <si>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</si>
  <si>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</si>
  <si>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</si>
  <si>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</si>
  <si>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</si>
  <si>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</si>
  <si>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</si>
  <si>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</si>
  <si>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</si>
  <si>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</si>
  <si>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</si>
  <si>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</si>
  <si>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</si>
  <si>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</si>
  <si>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</si>
  <si>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</si>
  <si>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</si>
  <si>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</si>
  <si>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</si>
  <si>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</si>
  <si>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</si>
  <si>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</si>
  <si>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</si>
  <si>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</si>
  <si>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</si>
  <si>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</si>
  <si>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</si>
  <si>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</si>
  <si>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</si>
  <si>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</si>
  <si>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</si>
  <si>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</si>
  <si>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</si>
  <si>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</si>
  <si>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</si>
  <si>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</si>
  <si>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</si>
  <si>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</si>
  <si>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</si>
  <si>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</si>
  <si>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</si>
  <si>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</si>
  <si>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</si>
  <si>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</si>
  <si>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</si>
  <si>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</si>
  <si>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</si>
  <si>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</si>
  <si>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</si>
  <si>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</si>
  <si>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</si>
  <si>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</si>
  <si>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</si>
  <si>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</si>
  <si>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</si>
  <si>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</si>
  <si>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</si>
  <si>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</si>
  <si>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</si>
  <si>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</si>
  <si>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</si>
  <si>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</si>
  <si>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</si>
  <si>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</si>
  <si>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</si>
  <si>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</si>
  <si>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</si>
  <si>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</si>
  <si>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</si>
  <si>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</si>
  <si>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</si>
  <si>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</si>
  <si>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</si>
  <si>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</si>
  <si>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</si>
  <si>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</si>
  <si>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</si>
  <si>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</si>
  <si>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</si>
  <si>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</si>
  <si>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</si>
  <si>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</si>
  <si>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</si>
  <si>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</si>
  <si>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</si>
  <si>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</si>
  <si>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</si>
  <si>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</si>
  <si>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 xml:space="preserve">              TÜRKİYE FİNANS KATILIM BANKASI AŞ KONSOLİDE ÖZKAYNAK DEĞİŞİM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</si>
  <si>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</si>
  <si>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</si>
  <si>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</si>
  <si>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</si>
  <si>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</si>
  <si>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</si>
  <si>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</si>
  <si>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</si>
  <si>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</si>
  <si>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</si>
  <si>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</si>
  <si>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</si>
  <si>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</si>
  <si>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</si>
  <si>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</si>
  <si>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</si>
  <si>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</si>
  <si>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</si>
  <si>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</si>
  <si>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</si>
  <si>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</si>
  <si>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</si>
  <si>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</si>
  <si>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</si>
  <si>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</si>
  <si>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</si>
  <si>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</si>
  <si>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( 31/12/2020)</t>
  </si>
  <si>
    <t>(13)</t>
  </si>
  <si>
    <t>1 Temmuz- 30 Eylül 2020</t>
  </si>
  <si>
    <t>1 Temmuz- 30 Eylül 2021</t>
  </si>
  <si>
    <t>(31/12/2021)</t>
  </si>
  <si>
    <t>( 31/12/2021)</t>
  </si>
  <si>
    <t>(31/03/2022)</t>
  </si>
  <si>
    <t>1 Ocak- 31 Mart 2021</t>
  </si>
  <si>
    <t>1 Ocak- 31 Mart 2022</t>
  </si>
  <si>
    <t>(01/01/2022 - 31/03/2022)</t>
  </si>
  <si>
    <t>(01/01/2021 - 31/03/2021)</t>
  </si>
  <si>
    <t>(01.01-31.03.2021)</t>
  </si>
  <si>
    <t>(01.01-31.03.2022)</t>
  </si>
  <si>
    <t>(5-V)</t>
  </si>
  <si>
    <t>Diğer Değişiklikler Nedeniyle Artış /Azalış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</si>
</sst>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8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06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6" fillId="24" borderId="42" xfId="0" quotePrefix="1" applyFont="1" applyFill="1" applyBorder="1" applyAlignment="1">
      <alignment horizontal="center"/>
    </xf>
    <xf numFmtId="0" fontId="76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9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9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5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7" xfId="49" applyNumberFormat="1" applyFont="1" applyFill="1" applyBorder="1" applyAlignment="1">
      <alignment horizontal="center"/>
    </xf>
    <xf numFmtId="0" fontId="21" fillId="0" borderId="55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9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9" xfId="0" applyFont="1" applyFill="1" applyBorder="1" applyAlignment="1">
      <alignment horizontal="center" vertical="center"/>
    </xf>
    <xf numFmtId="0" fontId="5" fillId="24" borderId="56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50" xfId="0" applyFont="1" applyFill="1" applyBorder="1" applyAlignment="1">
      <alignment horizontal="center" vertical="justify"/>
    </xf>
    <xf numFmtId="0" fontId="23" fillId="24" borderId="39" xfId="0" applyFont="1" applyFill="1" applyBorder="1"/>
    <xf numFmtId="0" fontId="23" fillId="24" borderId="58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7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7" applyFont="1" applyFill="1" applyBorder="1" applyAlignment="1">
      <alignment horizontal="center" vertical="justify"/>
    </xf>
    <xf numFmtId="0" fontId="15" fillId="24" borderId="28" xfId="127" applyFont="1" applyFill="1" applyBorder="1" applyAlignment="1">
      <alignment horizontal="center" vertical="justify"/>
    </xf>
    <xf numFmtId="14" fontId="13" fillId="24" borderId="18" xfId="125" applyNumberFormat="1" applyFont="1" applyFill="1" applyBorder="1" applyAlignment="1">
      <alignment horizontal="center"/>
    </xf>
    <xf numFmtId="0" fontId="5" fillId="0" borderId="31" xfId="100" quotePrefix="1" applyFont="1" applyFill="1" applyBorder="1" applyAlignment="1">
      <alignment horizontal="center"/>
    </xf>
    <xf numFmtId="0" fontId="5" fillId="0" borderId="50" xfId="100" quotePrefix="1" applyFont="1" applyFill="1" applyBorder="1" applyAlignment="1">
      <alignment horizontal="center"/>
    </xf>
    <xf numFmtId="0" fontId="5" fillId="0" borderId="50" xfId="124" quotePrefix="1" applyFont="1" applyFill="1" applyBorder="1" applyAlignment="1">
      <alignment horizontal="center"/>
    </xf>
    <xf numFmtId="0" fontId="14" fillId="0" borderId="50" xfId="124" applyFont="1" applyFill="1" applyBorder="1" applyAlignment="1">
      <alignment horizontal="center"/>
    </xf>
    <xf numFmtId="0" fontId="5" fillId="0" borderId="50" xfId="124" applyFont="1" applyFill="1" applyBorder="1" applyAlignment="1">
      <alignment horizontal="center"/>
    </xf>
    <xf numFmtId="0" fontId="21" fillId="0" borderId="50" xfId="124" quotePrefix="1" applyFont="1" applyFill="1" applyBorder="1" applyAlignment="1">
      <alignment horizontal="center"/>
    </xf>
    <xf numFmtId="0" fontId="5" fillId="24" borderId="50" xfId="0" quotePrefix="1" applyFont="1" applyFill="1" applyBorder="1" applyAlignment="1">
      <alignment horizontal="center"/>
    </xf>
    <xf numFmtId="0" fontId="4" fillId="24" borderId="60" xfId="0" applyFont="1" applyFill="1" applyBorder="1" applyAlignment="1">
      <alignment horizontal="center"/>
    </xf>
    <xf numFmtId="166" fontId="14" fillId="24" borderId="42" xfId="49" applyNumberFormat="1" applyFont="1" applyFill="1" applyBorder="1" applyAlignment="1">
      <alignment horizontal="right"/>
    </xf>
    <xf numFmtId="166" fontId="21" fillId="24" borderId="42" xfId="49" applyNumberFormat="1" applyFont="1" applyFill="1" applyBorder="1" applyAlignment="1">
      <alignment horizontal="right"/>
    </xf>
    <xf numFmtId="0" fontId="5" fillId="24" borderId="0" xfId="0" applyFont="1" applyFill="1" applyBorder="1" applyAlignment="1">
      <alignment horizontal="left" wrapText="1"/>
    </xf>
    <xf numFmtId="49" fontId="15" fillId="24" borderId="23" xfId="0" applyNumberFormat="1" applyFont="1" applyFill="1" applyBorder="1" applyAlignment="1">
      <alignment horizontal="center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7" fillId="24" borderId="47" xfId="0" applyFont="1" applyFill="1" applyBorder="1" applyAlignment="1"/>
    <xf numFmtId="0" fontId="17" fillId="24" borderId="46" xfId="0" applyFont="1" applyFill="1" applyBorder="1" applyAlignment="1">
      <alignment wrapText="1"/>
    </xf>
    <xf numFmtId="0" fontId="17" fillId="24" borderId="46" xfId="0" applyFont="1" applyFill="1" applyBorder="1" applyAlignment="1"/>
    <xf numFmtId="0" fontId="17" fillId="24" borderId="23" xfId="0" applyFont="1" applyFill="1" applyBorder="1" applyAlignment="1">
      <alignment wrapText="1"/>
    </xf>
    <xf numFmtId="0" fontId="17" fillId="24" borderId="47" xfId="0" applyFont="1" applyFill="1" applyBorder="1" applyAlignment="1">
      <alignment wrapText="1"/>
    </xf>
    <xf numFmtId="0" fontId="17" fillId="24" borderId="61" xfId="0" applyFont="1" applyFill="1" applyBorder="1" applyAlignment="1">
      <alignment horizontal="center" wrapText="1"/>
    </xf>
    <xf numFmtId="0" fontId="17" fillId="24" borderId="61" xfId="0" applyFont="1" applyFill="1" applyBorder="1" applyAlignment="1">
      <alignment horizontal="center"/>
    </xf>
    <xf numFmtId="0" fontId="13" fillId="24" borderId="29" xfId="125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14" fontId="13" fillId="24" borderId="29" xfId="125" applyNumberFormat="1" applyFont="1" applyFill="1" applyBorder="1" applyAlignment="1">
      <alignment horizontal="center"/>
    </xf>
    <xf numFmtId="0" fontId="13" fillId="24" borderId="40" xfId="125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1" xfId="0" applyFont="1" applyFill="1" applyBorder="1" applyAlignment="1">
      <alignment horizontal="center" wrapText="1"/>
    </xf>
    <xf numFmtId="0" fontId="5" fillId="0" borderId="44" xfId="0" applyFont="1" applyFill="1" applyBorder="1"/>
    <xf numFmtId="0" fontId="5" fillId="0" borderId="45" xfId="0" applyFont="1" applyFill="1" applyBorder="1"/>
    <xf numFmtId="0" fontId="11" fillId="0" borderId="45" xfId="0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2" xfId="0" applyFont="1" applyFill="1" applyBorder="1" applyAlignment="1">
      <alignment horizontal="center"/>
    </xf>
    <xf numFmtId="0" fontId="21" fillId="0" borderId="41" xfId="0" applyFont="1" applyFill="1" applyBorder="1"/>
    <xf numFmtId="0" fontId="29" fillId="0" borderId="0" xfId="0" applyFont="1" applyFill="1"/>
    <xf numFmtId="0" fontId="21" fillId="0" borderId="42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2" xfId="0" applyFont="1" applyFill="1" applyBorder="1" applyAlignment="1">
      <alignment horizontal="center" vertical="justify"/>
    </xf>
    <xf numFmtId="0" fontId="14" fillId="0" borderId="42" xfId="0" quotePrefix="1" applyFont="1" applyFill="1" applyBorder="1" applyAlignment="1">
      <alignment horizontal="center" vertical="justify"/>
    </xf>
    <xf numFmtId="0" fontId="21" fillId="0" borderId="42" xfId="0" applyFont="1" applyFill="1" applyBorder="1" applyAlignment="1">
      <alignment horizontal="center" vertical="justify"/>
    </xf>
    <xf numFmtId="0" fontId="9" fillId="0" borderId="42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3" xfId="0" applyFont="1" applyFill="1" applyBorder="1" applyAlignment="1">
      <alignment horizontal="center" vertical="justify"/>
    </xf>
    <xf numFmtId="0" fontId="14" fillId="0" borderId="43" xfId="0" applyFont="1" applyFill="1" applyBorder="1" applyAlignment="1">
      <alignment horizontal="center" vertical="justify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0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0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0" borderId="18" xfId="124" quotePrefix="1" applyFont="1" applyFill="1" applyBorder="1" applyAlignment="1">
      <alignment horizontal="center" vertical="center"/>
    </xf>
    <xf numFmtId="0" fontId="5" fillId="0" borderId="13" xfId="124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8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40" xfId="0" applyFont="1" applyFill="1" applyBorder="1" applyAlignment="1">
      <alignment horizontal="center" wrapText="1"/>
    </xf>
    <xf numFmtId="0" fontId="5" fillId="0" borderId="42" xfId="124" quotePrefix="1" applyFont="1" applyFill="1" applyBorder="1" applyAlignment="1">
      <alignment horizontal="center" vertical="center"/>
    </xf>
    <xf numFmtId="0" fontId="5" fillId="0" borderId="43" xfId="124" quotePrefix="1" applyFont="1" applyFill="1" applyBorder="1" applyAlignment="1">
      <alignment horizontal="center" vertical="center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2" fillId="24" borderId="14" xfId="125" applyFont="1" applyFill="1" applyBorder="1" applyAlignment="1">
      <alignment horizontal="left" vertical="center" wrapText="1" indent="2"/>
    </xf>
    <xf numFmtId="0" fontId="12" fillId="24" borderId="10" xfId="125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horizontal="center" vertical="center" wrapText="1"/>
    </xf>
    <xf numFmtId="166" fontId="14" fillId="25" borderId="41" xfId="127" applyNumberFormat="1" applyFont="1" applyFill="1" applyBorder="1"/>
    <xf numFmtId="166" fontId="9" fillId="25" borderId="42" xfId="127" applyNumberFormat="1" applyFont="1" applyFill="1" applyBorder="1"/>
    <xf numFmtId="166" fontId="21" fillId="25" borderId="42" xfId="127" applyNumberFormat="1" applyFont="1" applyFill="1" applyBorder="1"/>
    <xf numFmtId="166" fontId="14" fillId="25" borderId="42" xfId="127" applyNumberFormat="1" applyFont="1" applyFill="1" applyBorder="1"/>
    <xf numFmtId="166" fontId="5" fillId="25" borderId="42" xfId="127" applyNumberFormat="1" applyFont="1" applyFill="1" applyBorder="1"/>
    <xf numFmtId="166" fontId="9" fillId="25" borderId="43" xfId="127" applyNumberFormat="1" applyFont="1" applyFill="1" applyBorder="1"/>
  </cellXfs>
  <cellStyles count="128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7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/>
  </sheetViews>
  <sheetFormatPr defaultRowHeight="15" x14ac:dyDescent="0.2"/>
  <cols>
    <col min="1" max="1" width="2" style="33" customWidth="1"/>
    <col min="2" max="2" width="2.7109375" style="33" customWidth="1"/>
    <col min="3" max="3" width="7.7109375" style="33" bestFit="1" customWidth="1"/>
    <col min="4" max="4" width="53.7109375" style="33" customWidth="1"/>
    <col min="5" max="5" width="8.42578125" style="165" customWidth="1"/>
    <col min="6" max="6" width="13.85546875" style="33" customWidth="1"/>
    <col min="7" max="7" width="13.85546875" style="103" customWidth="1"/>
    <col min="8" max="8" width="15.140625" style="33" bestFit="1" customWidth="1"/>
    <col min="9" max="10" width="13.85546875" style="33" customWidth="1"/>
    <col min="11" max="11" width="15.140625" style="33" bestFit="1" customWidth="1"/>
    <col min="12" max="16384" width="9.140625" style="33"/>
  </cols>
  <sheetData>
    <row r="1" spans="2:15" s="76" customFormat="1" ht="9.9499999999999993" customHeight="1" x14ac:dyDescent="0.25">
      <c r="B1" s="70"/>
      <c r="C1" s="71"/>
      <c r="D1" s="71"/>
      <c r="E1" s="162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25">
      <c r="B2" s="545" t="s">
        <v>564</v>
      </c>
      <c r="C2" s="546"/>
      <c r="D2" s="546"/>
      <c r="E2" s="546"/>
      <c r="F2" s="546"/>
      <c r="G2" s="546"/>
      <c r="H2" s="546"/>
      <c r="I2" s="546"/>
      <c r="J2" s="546"/>
      <c r="K2" s="547"/>
      <c r="L2" s="8"/>
      <c r="M2" s="8"/>
    </row>
    <row r="3" spans="2:15" s="76" customFormat="1" ht="9.9499999999999993" customHeight="1" x14ac:dyDescent="0.25">
      <c r="B3" s="440"/>
      <c r="C3" s="16"/>
      <c r="D3" s="16"/>
      <c r="E3" s="441"/>
      <c r="F3" s="16"/>
      <c r="G3" s="16"/>
      <c r="H3" s="16"/>
      <c r="I3" s="16"/>
      <c r="J3" s="16"/>
      <c r="K3" s="78"/>
      <c r="L3" s="549"/>
      <c r="M3" s="549"/>
    </row>
    <row r="4" spans="2:15" s="76" customFormat="1" ht="9.9499999999999993" customHeight="1" x14ac:dyDescent="0.25">
      <c r="B4" s="79"/>
      <c r="C4" s="5"/>
      <c r="D4" s="5"/>
      <c r="E4" s="15"/>
      <c r="F4" s="556" t="s">
        <v>357</v>
      </c>
      <c r="G4" s="556"/>
      <c r="H4" s="556"/>
      <c r="I4" s="556" t="s">
        <v>357</v>
      </c>
      <c r="J4" s="556"/>
      <c r="K4" s="558"/>
      <c r="L4" s="80"/>
      <c r="M4" s="80"/>
    </row>
    <row r="5" spans="2:15" s="76" customFormat="1" ht="15.75" customHeight="1" x14ac:dyDescent="0.25">
      <c r="B5" s="77"/>
      <c r="C5" s="14"/>
      <c r="D5" s="14"/>
      <c r="E5" s="19"/>
      <c r="F5" s="557"/>
      <c r="G5" s="557"/>
      <c r="H5" s="557"/>
      <c r="I5" s="557"/>
      <c r="J5" s="557"/>
      <c r="K5" s="559"/>
    </row>
    <row r="6" spans="2:15" s="76" customFormat="1" ht="15.75" customHeight="1" x14ac:dyDescent="0.25">
      <c r="B6" s="77"/>
      <c r="C6" s="14"/>
      <c r="D6" s="14"/>
      <c r="E6" s="19"/>
      <c r="F6" s="81"/>
      <c r="G6" s="82" t="s">
        <v>69</v>
      </c>
      <c r="H6" s="439"/>
      <c r="I6" s="437"/>
      <c r="J6" s="437" t="s">
        <v>70</v>
      </c>
      <c r="K6" s="438"/>
    </row>
    <row r="7" spans="2:15" s="76" customFormat="1" ht="15.75" customHeight="1" x14ac:dyDescent="0.25">
      <c r="B7" s="77"/>
      <c r="C7" s="14"/>
      <c r="D7" s="14"/>
      <c r="E7" s="19"/>
      <c r="F7" s="550" t="s">
        <v>373</v>
      </c>
      <c r="G7" s="551"/>
      <c r="H7" s="552"/>
      <c r="I7" s="553" t="s">
        <v>305</v>
      </c>
      <c r="J7" s="554"/>
      <c r="K7" s="555"/>
    </row>
    <row r="8" spans="2:15" s="76" customFormat="1" ht="15.75" customHeight="1" x14ac:dyDescent="0.25">
      <c r="B8" s="77"/>
      <c r="C8" s="14"/>
      <c r="D8" s="83" t="s">
        <v>447</v>
      </c>
      <c r="E8" s="19" t="s">
        <v>2</v>
      </c>
      <c r="F8" s="84"/>
      <c r="G8" s="85" t="s">
        <v>603</v>
      </c>
      <c r="H8" s="436"/>
      <c r="I8" s="84"/>
      <c r="J8" s="85" t="s">
        <v>601</v>
      </c>
      <c r="K8" s="436"/>
    </row>
    <row r="9" spans="2:15" s="76" customFormat="1" ht="15.75" customHeight="1" x14ac:dyDescent="0.25">
      <c r="B9" s="77"/>
      <c r="C9" s="14"/>
      <c r="D9" s="83"/>
      <c r="E9" s="151" t="s">
        <v>359</v>
      </c>
      <c r="F9" s="113" t="s">
        <v>183</v>
      </c>
      <c r="G9" s="114" t="s">
        <v>71</v>
      </c>
      <c r="H9" s="442" t="s">
        <v>72</v>
      </c>
      <c r="I9" s="113" t="s">
        <v>183</v>
      </c>
      <c r="J9" s="114" t="s">
        <v>71</v>
      </c>
      <c r="K9" s="115" t="s">
        <v>72</v>
      </c>
    </row>
    <row r="10" spans="2:15" s="88" customFormat="1" ht="15.75" x14ac:dyDescent="0.25">
      <c r="B10" s="86"/>
      <c r="C10" s="344" t="s">
        <v>36</v>
      </c>
      <c r="D10" s="335" t="s">
        <v>374</v>
      </c>
      <c r="E10" s="471"/>
      <c r="F10" s="600">
        <v>7679542</v>
      </c>
      <c r="G10" s="600">
        <v>41580586</v>
      </c>
      <c r="H10" s="600">
        <v>49260128</v>
      </c>
      <c r="I10" s="600">
        <v>6820700</v>
      </c>
      <c r="J10" s="600">
        <v>42862292</v>
      </c>
      <c r="K10" s="600">
        <v>49682992</v>
      </c>
      <c r="M10" s="87"/>
      <c r="N10" s="291">
        <f>+H10-F10-G10</f>
        <v>0</v>
      </c>
      <c r="O10" s="291">
        <f>+K10-I10-J10</f>
        <v>0</v>
      </c>
    </row>
    <row r="11" spans="2:15" s="74" customFormat="1" ht="15.75" x14ac:dyDescent="0.25">
      <c r="B11" s="89"/>
      <c r="C11" s="345" t="s">
        <v>4</v>
      </c>
      <c r="D11" s="336" t="s">
        <v>375</v>
      </c>
      <c r="E11" s="472"/>
      <c r="F11" s="601">
        <v>2029570</v>
      </c>
      <c r="G11" s="601">
        <v>28605809</v>
      </c>
      <c r="H11" s="601">
        <v>30635379</v>
      </c>
      <c r="I11" s="601">
        <v>2342744</v>
      </c>
      <c r="J11" s="601">
        <v>28854733</v>
      </c>
      <c r="K11" s="601">
        <v>31197477</v>
      </c>
      <c r="N11" s="291">
        <f t="shared" ref="N11:N56" si="0">+H11-F11-G11</f>
        <v>0</v>
      </c>
      <c r="O11" s="291">
        <f t="shared" ref="O11:O56" si="1">+K11-I11-J11</f>
        <v>0</v>
      </c>
    </row>
    <row r="12" spans="2:15" s="76" customFormat="1" ht="15.75" x14ac:dyDescent="0.25">
      <c r="B12" s="77"/>
      <c r="C12" s="346" t="s">
        <v>5</v>
      </c>
      <c r="D12" s="297" t="s">
        <v>376</v>
      </c>
      <c r="E12" s="473" t="s">
        <v>343</v>
      </c>
      <c r="F12" s="602">
        <v>2035468</v>
      </c>
      <c r="G12" s="602">
        <v>24886467</v>
      </c>
      <c r="H12" s="602">
        <v>26921935</v>
      </c>
      <c r="I12" s="602">
        <v>2350049</v>
      </c>
      <c r="J12" s="602">
        <v>21855104</v>
      </c>
      <c r="K12" s="602">
        <v>24205153</v>
      </c>
      <c r="N12" s="291">
        <f t="shared" si="0"/>
        <v>0</v>
      </c>
      <c r="O12" s="291">
        <f t="shared" si="1"/>
        <v>0</v>
      </c>
    </row>
    <row r="13" spans="2:15" s="76" customFormat="1" ht="15.75" x14ac:dyDescent="0.25">
      <c r="B13" s="77"/>
      <c r="C13" s="346" t="s">
        <v>6</v>
      </c>
      <c r="D13" s="261" t="s">
        <v>377</v>
      </c>
      <c r="E13" s="473" t="s">
        <v>344</v>
      </c>
      <c r="F13" s="602">
        <v>1520</v>
      </c>
      <c r="G13" s="602">
        <v>3719342</v>
      </c>
      <c r="H13" s="602">
        <v>3720862</v>
      </c>
      <c r="I13" s="602">
        <v>421</v>
      </c>
      <c r="J13" s="602">
        <v>6999629</v>
      </c>
      <c r="K13" s="602">
        <v>7000050</v>
      </c>
      <c r="M13" s="87"/>
      <c r="N13" s="291">
        <f t="shared" si="0"/>
        <v>0</v>
      </c>
      <c r="O13" s="291">
        <f t="shared" si="1"/>
        <v>0</v>
      </c>
    </row>
    <row r="14" spans="2:15" s="76" customFormat="1" ht="15.75" x14ac:dyDescent="0.25">
      <c r="B14" s="77"/>
      <c r="C14" s="346" t="s">
        <v>7</v>
      </c>
      <c r="D14" s="261" t="s">
        <v>378</v>
      </c>
      <c r="E14" s="473"/>
      <c r="F14" s="479">
        <v>0</v>
      </c>
      <c r="G14" s="479">
        <v>0</v>
      </c>
      <c r="H14" s="479">
        <v>0</v>
      </c>
      <c r="I14" s="479">
        <v>0</v>
      </c>
      <c r="J14" s="479">
        <v>0</v>
      </c>
      <c r="K14" s="479">
        <v>0</v>
      </c>
      <c r="N14" s="291">
        <f t="shared" si="0"/>
        <v>0</v>
      </c>
      <c r="O14" s="291">
        <f t="shared" si="1"/>
        <v>0</v>
      </c>
    </row>
    <row r="15" spans="2:15" s="76" customFormat="1" ht="15.75" x14ac:dyDescent="0.25">
      <c r="B15" s="77"/>
      <c r="C15" s="346" t="s">
        <v>9</v>
      </c>
      <c r="D15" s="261" t="s">
        <v>388</v>
      </c>
      <c r="E15" s="474"/>
      <c r="F15" s="603">
        <v>-7418</v>
      </c>
      <c r="G15" s="479">
        <v>0</v>
      </c>
      <c r="H15" s="603">
        <v>-7418</v>
      </c>
      <c r="I15" s="603">
        <v>-7726</v>
      </c>
      <c r="J15" s="479">
        <v>0</v>
      </c>
      <c r="K15" s="603">
        <v>-7726</v>
      </c>
      <c r="N15" s="291">
        <f>+H15-F15-G15</f>
        <v>0</v>
      </c>
      <c r="O15" s="291">
        <f>+K15-I15-J15</f>
        <v>0</v>
      </c>
    </row>
    <row r="16" spans="2:15" s="76" customFormat="1" ht="31.5" x14ac:dyDescent="0.25">
      <c r="B16" s="77"/>
      <c r="C16" s="345" t="s">
        <v>21</v>
      </c>
      <c r="D16" s="337" t="s">
        <v>379</v>
      </c>
      <c r="E16" s="473" t="s">
        <v>345</v>
      </c>
      <c r="F16" s="601">
        <v>33739</v>
      </c>
      <c r="G16" s="601">
        <v>3885458</v>
      </c>
      <c r="H16" s="601">
        <v>3919197</v>
      </c>
      <c r="I16" s="601">
        <v>36214</v>
      </c>
      <c r="J16" s="601">
        <v>3720843</v>
      </c>
      <c r="K16" s="601">
        <v>3757057</v>
      </c>
      <c r="N16" s="291">
        <f t="shared" si="0"/>
        <v>0</v>
      </c>
      <c r="O16" s="291">
        <f t="shared" si="1"/>
        <v>0</v>
      </c>
    </row>
    <row r="17" spans="2:15" s="76" customFormat="1" ht="15.75" x14ac:dyDescent="0.25">
      <c r="B17" s="77"/>
      <c r="C17" s="347" t="s">
        <v>22</v>
      </c>
      <c r="D17" s="261" t="s">
        <v>207</v>
      </c>
      <c r="E17" s="473"/>
      <c r="F17" s="604">
        <v>16167</v>
      </c>
      <c r="G17" s="604">
        <v>3880692</v>
      </c>
      <c r="H17" s="604">
        <v>3896859</v>
      </c>
      <c r="I17" s="604">
        <v>22722</v>
      </c>
      <c r="J17" s="604">
        <v>3715868</v>
      </c>
      <c r="K17" s="604">
        <v>3738590</v>
      </c>
      <c r="N17" s="291">
        <f t="shared" si="0"/>
        <v>0</v>
      </c>
      <c r="O17" s="291">
        <f t="shared" si="1"/>
        <v>0</v>
      </c>
    </row>
    <row r="18" spans="2:15" s="76" customFormat="1" ht="15.75" x14ac:dyDescent="0.25">
      <c r="B18" s="77"/>
      <c r="C18" s="347" t="s">
        <v>23</v>
      </c>
      <c r="D18" s="297" t="s">
        <v>208</v>
      </c>
      <c r="E18" s="473"/>
      <c r="F18" s="479">
        <v>0</v>
      </c>
      <c r="G18" s="479">
        <v>0</v>
      </c>
      <c r="H18" s="479">
        <v>0</v>
      </c>
      <c r="I18" s="479">
        <v>0</v>
      </c>
      <c r="J18" s="479">
        <v>0</v>
      </c>
      <c r="K18" s="479">
        <v>0</v>
      </c>
      <c r="N18" s="291">
        <f t="shared" si="0"/>
        <v>0</v>
      </c>
      <c r="O18" s="291">
        <f t="shared" si="1"/>
        <v>0</v>
      </c>
    </row>
    <row r="19" spans="2:15" s="76" customFormat="1" ht="15.75" x14ac:dyDescent="0.25">
      <c r="B19" s="77"/>
      <c r="C19" s="347" t="s">
        <v>24</v>
      </c>
      <c r="D19" s="297" t="s">
        <v>380</v>
      </c>
      <c r="E19" s="473"/>
      <c r="F19" s="604">
        <v>17572</v>
      </c>
      <c r="G19" s="604">
        <v>4766</v>
      </c>
      <c r="H19" s="604">
        <v>22338</v>
      </c>
      <c r="I19" s="604">
        <v>13492</v>
      </c>
      <c r="J19" s="604">
        <v>4975</v>
      </c>
      <c r="K19" s="604">
        <v>18467</v>
      </c>
      <c r="N19" s="291">
        <f t="shared" si="0"/>
        <v>0</v>
      </c>
      <c r="O19" s="291">
        <f t="shared" si="1"/>
        <v>0</v>
      </c>
    </row>
    <row r="20" spans="2:15" s="76" customFormat="1" ht="31.5" x14ac:dyDescent="0.25">
      <c r="B20" s="77"/>
      <c r="C20" s="348" t="s">
        <v>65</v>
      </c>
      <c r="D20" s="337" t="s">
        <v>381</v>
      </c>
      <c r="E20" s="473" t="s">
        <v>346</v>
      </c>
      <c r="F20" s="601">
        <v>5375786</v>
      </c>
      <c r="G20" s="601">
        <v>8951554</v>
      </c>
      <c r="H20" s="601">
        <v>14327340</v>
      </c>
      <c r="I20" s="601">
        <v>3921488</v>
      </c>
      <c r="J20" s="601">
        <v>10080921</v>
      </c>
      <c r="K20" s="601">
        <v>14002409</v>
      </c>
      <c r="N20" s="291">
        <f t="shared" si="0"/>
        <v>0</v>
      </c>
      <c r="O20" s="291">
        <f t="shared" si="1"/>
        <v>0</v>
      </c>
    </row>
    <row r="21" spans="2:15" s="76" customFormat="1" ht="15.75" x14ac:dyDescent="0.25">
      <c r="B21" s="77"/>
      <c r="C21" s="346" t="s">
        <v>366</v>
      </c>
      <c r="D21" s="261" t="s">
        <v>207</v>
      </c>
      <c r="E21" s="473"/>
      <c r="F21" s="604">
        <v>5368121</v>
      </c>
      <c r="G21" s="604">
        <v>8945885</v>
      </c>
      <c r="H21" s="602">
        <v>14314006</v>
      </c>
      <c r="I21" s="604">
        <v>3913823</v>
      </c>
      <c r="J21" s="604">
        <v>10075818</v>
      </c>
      <c r="K21" s="602">
        <v>13989641</v>
      </c>
      <c r="N21" s="291">
        <f t="shared" si="0"/>
        <v>0</v>
      </c>
      <c r="O21" s="291">
        <f t="shared" si="1"/>
        <v>0</v>
      </c>
    </row>
    <row r="22" spans="2:15" s="76" customFormat="1" ht="15.75" x14ac:dyDescent="0.25">
      <c r="B22" s="77"/>
      <c r="C22" s="346" t="s">
        <v>367</v>
      </c>
      <c r="D22" s="297" t="s">
        <v>208</v>
      </c>
      <c r="E22" s="473"/>
      <c r="F22" s="604">
        <v>7665</v>
      </c>
      <c r="G22" s="604">
        <v>5669</v>
      </c>
      <c r="H22" s="602">
        <v>13334</v>
      </c>
      <c r="I22" s="604">
        <v>7665</v>
      </c>
      <c r="J22" s="604">
        <v>5103</v>
      </c>
      <c r="K22" s="602">
        <v>12768</v>
      </c>
      <c r="N22" s="291">
        <f t="shared" si="0"/>
        <v>0</v>
      </c>
      <c r="O22" s="291">
        <f t="shared" si="1"/>
        <v>0</v>
      </c>
    </row>
    <row r="23" spans="2:15" s="88" customFormat="1" ht="15.75" x14ac:dyDescent="0.25">
      <c r="B23" s="90"/>
      <c r="C23" s="346" t="s">
        <v>382</v>
      </c>
      <c r="D23" s="297" t="s">
        <v>380</v>
      </c>
      <c r="E23" s="473"/>
      <c r="F23" s="479">
        <v>0</v>
      </c>
      <c r="G23" s="479">
        <v>0</v>
      </c>
      <c r="H23" s="479">
        <v>0</v>
      </c>
      <c r="I23" s="479">
        <v>0</v>
      </c>
      <c r="J23" s="479">
        <v>0</v>
      </c>
      <c r="K23" s="479">
        <v>0</v>
      </c>
      <c r="N23" s="291">
        <f t="shared" si="0"/>
        <v>0</v>
      </c>
      <c r="O23" s="291">
        <f t="shared" si="1"/>
        <v>0</v>
      </c>
    </row>
    <row r="24" spans="2:15" s="88" customFormat="1" ht="15.75" x14ac:dyDescent="0.25">
      <c r="B24" s="90"/>
      <c r="C24" s="348" t="s">
        <v>66</v>
      </c>
      <c r="D24" s="337" t="s">
        <v>385</v>
      </c>
      <c r="E24" s="473" t="s">
        <v>347</v>
      </c>
      <c r="F24" s="601">
        <v>240447</v>
      </c>
      <c r="G24" s="601">
        <v>137765</v>
      </c>
      <c r="H24" s="601">
        <v>378212</v>
      </c>
      <c r="I24" s="601">
        <v>520254</v>
      </c>
      <c r="J24" s="601">
        <v>205795</v>
      </c>
      <c r="K24" s="601">
        <v>726049</v>
      </c>
      <c r="N24" s="291">
        <f t="shared" si="0"/>
        <v>0</v>
      </c>
      <c r="O24" s="291">
        <f t="shared" si="1"/>
        <v>0</v>
      </c>
    </row>
    <row r="25" spans="2:15" s="76" customFormat="1" ht="31.5" x14ac:dyDescent="0.25">
      <c r="B25" s="77"/>
      <c r="C25" s="346" t="s">
        <v>383</v>
      </c>
      <c r="D25" s="297" t="s">
        <v>386</v>
      </c>
      <c r="E25" s="475"/>
      <c r="F25" s="604">
        <v>240447</v>
      </c>
      <c r="G25" s="604">
        <v>137765</v>
      </c>
      <c r="H25" s="604">
        <v>378212</v>
      </c>
      <c r="I25" s="604">
        <v>520254</v>
      </c>
      <c r="J25" s="604">
        <v>205795</v>
      </c>
      <c r="K25" s="604">
        <v>726049</v>
      </c>
      <c r="N25" s="291">
        <f t="shared" si="0"/>
        <v>0</v>
      </c>
      <c r="O25" s="291">
        <f t="shared" si="1"/>
        <v>0</v>
      </c>
    </row>
    <row r="26" spans="2:15" s="76" customFormat="1" ht="31.5" x14ac:dyDescent="0.25">
      <c r="B26" s="77"/>
      <c r="C26" s="346" t="s">
        <v>384</v>
      </c>
      <c r="D26" s="297" t="s">
        <v>387</v>
      </c>
      <c r="E26" s="473"/>
      <c r="F26" s="479">
        <v>0</v>
      </c>
      <c r="G26" s="479">
        <v>0</v>
      </c>
      <c r="H26" s="479">
        <v>0</v>
      </c>
      <c r="I26" s="479">
        <v>0</v>
      </c>
      <c r="J26" s="479">
        <v>0</v>
      </c>
      <c r="K26" s="479">
        <v>0</v>
      </c>
      <c r="N26" s="291">
        <f t="shared" si="0"/>
        <v>0</v>
      </c>
      <c r="O26" s="291">
        <f t="shared" si="1"/>
        <v>0</v>
      </c>
    </row>
    <row r="27" spans="2:15" s="76" customFormat="1" ht="31.5" x14ac:dyDescent="0.25">
      <c r="B27" s="77"/>
      <c r="C27" s="350" t="s">
        <v>38</v>
      </c>
      <c r="D27" s="339" t="s">
        <v>570</v>
      </c>
      <c r="E27" s="473" t="s">
        <v>348</v>
      </c>
      <c r="F27" s="603">
        <v>38765954</v>
      </c>
      <c r="G27" s="603">
        <v>28027554</v>
      </c>
      <c r="H27" s="603">
        <v>66793508</v>
      </c>
      <c r="I27" s="603">
        <v>33158507</v>
      </c>
      <c r="J27" s="603">
        <v>26620110</v>
      </c>
      <c r="K27" s="603">
        <v>59778617</v>
      </c>
      <c r="N27" s="291">
        <f t="shared" si="0"/>
        <v>0</v>
      </c>
      <c r="O27" s="291">
        <f t="shared" si="1"/>
        <v>0</v>
      </c>
    </row>
    <row r="28" spans="2:15" s="76" customFormat="1" ht="15.75" x14ac:dyDescent="0.25">
      <c r="B28" s="77"/>
      <c r="C28" s="345" t="s">
        <v>39</v>
      </c>
      <c r="D28" s="336" t="s">
        <v>389</v>
      </c>
      <c r="E28" s="473"/>
      <c r="F28" s="601">
        <v>40172278</v>
      </c>
      <c r="G28" s="601">
        <v>27114354</v>
      </c>
      <c r="H28" s="601">
        <v>67286632</v>
      </c>
      <c r="I28" s="601">
        <v>34349746</v>
      </c>
      <c r="J28" s="601">
        <v>25838071</v>
      </c>
      <c r="K28" s="601">
        <v>60187817</v>
      </c>
      <c r="N28" s="291">
        <f t="shared" si="0"/>
        <v>0</v>
      </c>
      <c r="O28" s="291">
        <f t="shared" si="1"/>
        <v>0</v>
      </c>
    </row>
    <row r="29" spans="2:15" s="88" customFormat="1" ht="15.75" x14ac:dyDescent="0.25">
      <c r="B29" s="77"/>
      <c r="C29" s="348" t="s">
        <v>40</v>
      </c>
      <c r="D29" s="340" t="s">
        <v>391</v>
      </c>
      <c r="E29" s="476"/>
      <c r="F29" s="601">
        <v>628378</v>
      </c>
      <c r="G29" s="601">
        <v>913200</v>
      </c>
      <c r="H29" s="601">
        <v>1541578</v>
      </c>
      <c r="I29" s="601">
        <v>722010</v>
      </c>
      <c r="J29" s="601">
        <v>782039</v>
      </c>
      <c r="K29" s="601">
        <v>1504049</v>
      </c>
      <c r="N29" s="291">
        <f t="shared" si="0"/>
        <v>0</v>
      </c>
      <c r="O29" s="291">
        <f t="shared" si="1"/>
        <v>0</v>
      </c>
    </row>
    <row r="30" spans="2:15" s="88" customFormat="1" ht="31.5" x14ac:dyDescent="0.25">
      <c r="B30" s="90"/>
      <c r="C30" s="348" t="s">
        <v>41</v>
      </c>
      <c r="D30" s="459" t="s">
        <v>571</v>
      </c>
      <c r="E30" s="473"/>
      <c r="F30" s="601">
        <v>929973</v>
      </c>
      <c r="G30" s="479">
        <v>0</v>
      </c>
      <c r="H30" s="601">
        <v>929973</v>
      </c>
      <c r="I30" s="601">
        <v>918533</v>
      </c>
      <c r="J30" s="601">
        <v>0</v>
      </c>
      <c r="K30" s="601">
        <v>918533</v>
      </c>
      <c r="N30" s="291">
        <f>+H30-F30-G30</f>
        <v>0</v>
      </c>
      <c r="O30" s="291">
        <f>+K30-I30-J30</f>
        <v>0</v>
      </c>
    </row>
    <row r="31" spans="2:15" s="76" customFormat="1" ht="15.75" x14ac:dyDescent="0.25">
      <c r="B31" s="77"/>
      <c r="C31" s="346" t="s">
        <v>288</v>
      </c>
      <c r="D31" s="338" t="s">
        <v>207</v>
      </c>
      <c r="E31" s="473"/>
      <c r="F31" s="602">
        <v>929973</v>
      </c>
      <c r="G31" s="479">
        <v>0</v>
      </c>
      <c r="H31" s="602">
        <v>929973</v>
      </c>
      <c r="I31" s="602">
        <v>918533</v>
      </c>
      <c r="J31" s="602">
        <v>0</v>
      </c>
      <c r="K31" s="602">
        <v>918533</v>
      </c>
      <c r="N31" s="291">
        <f>+H31-F31-G31</f>
        <v>0</v>
      </c>
      <c r="O31" s="291">
        <f>+K31-I31-J31</f>
        <v>0</v>
      </c>
    </row>
    <row r="32" spans="2:15" s="88" customFormat="1" ht="15.75" x14ac:dyDescent="0.25">
      <c r="B32" s="90"/>
      <c r="C32" s="346" t="s">
        <v>289</v>
      </c>
      <c r="D32" s="338" t="s">
        <v>380</v>
      </c>
      <c r="E32" s="475"/>
      <c r="F32" s="479">
        <v>0</v>
      </c>
      <c r="G32" s="479">
        <v>0</v>
      </c>
      <c r="H32" s="479">
        <v>0</v>
      </c>
      <c r="I32" s="479">
        <v>0</v>
      </c>
      <c r="J32" s="479">
        <v>0</v>
      </c>
      <c r="K32" s="479">
        <v>0</v>
      </c>
      <c r="N32" s="291">
        <f>+H32-F32-G32</f>
        <v>0</v>
      </c>
      <c r="O32" s="291">
        <f>+K32-I32-J32</f>
        <v>0</v>
      </c>
    </row>
    <row r="33" spans="2:15" s="88" customFormat="1" ht="15.75" x14ac:dyDescent="0.25">
      <c r="B33" s="90"/>
      <c r="C33" s="349" t="s">
        <v>392</v>
      </c>
      <c r="D33" s="336" t="s">
        <v>388</v>
      </c>
      <c r="E33" s="473"/>
      <c r="F33" s="601">
        <v>-2964675</v>
      </c>
      <c r="G33" s="479">
        <v>0</v>
      </c>
      <c r="H33" s="601">
        <v>-2964675</v>
      </c>
      <c r="I33" s="601">
        <v>-2831782</v>
      </c>
      <c r="J33" s="479">
        <v>0</v>
      </c>
      <c r="K33" s="601">
        <v>-2831782</v>
      </c>
      <c r="N33" s="291">
        <f t="shared" si="0"/>
        <v>0</v>
      </c>
      <c r="O33" s="291">
        <f t="shared" si="1"/>
        <v>0</v>
      </c>
    </row>
    <row r="34" spans="2:15" s="88" customFormat="1" ht="47.25" x14ac:dyDescent="0.25">
      <c r="B34" s="90"/>
      <c r="C34" s="262" t="s">
        <v>50</v>
      </c>
      <c r="D34" s="263" t="s">
        <v>329</v>
      </c>
      <c r="E34" s="473" t="s">
        <v>349</v>
      </c>
      <c r="F34" s="601">
        <v>13373</v>
      </c>
      <c r="G34" s="479">
        <v>0</v>
      </c>
      <c r="H34" s="601">
        <v>13373</v>
      </c>
      <c r="I34" s="601">
        <v>84882</v>
      </c>
      <c r="J34" s="479">
        <v>0</v>
      </c>
      <c r="K34" s="601">
        <v>84882</v>
      </c>
      <c r="N34" s="291">
        <f t="shared" si="0"/>
        <v>0</v>
      </c>
      <c r="O34" s="291">
        <f t="shared" si="1"/>
        <v>0</v>
      </c>
    </row>
    <row r="35" spans="2:15" s="76" customFormat="1" ht="15.75" x14ac:dyDescent="0.25">
      <c r="B35" s="77"/>
      <c r="C35" s="347" t="s">
        <v>52</v>
      </c>
      <c r="D35" s="261" t="s">
        <v>393</v>
      </c>
      <c r="E35" s="475"/>
      <c r="F35" s="602">
        <v>13373</v>
      </c>
      <c r="G35" s="480">
        <v>0</v>
      </c>
      <c r="H35" s="602">
        <v>13373</v>
      </c>
      <c r="I35" s="602">
        <v>84882</v>
      </c>
      <c r="J35" s="480">
        <v>0</v>
      </c>
      <c r="K35" s="602">
        <v>84882</v>
      </c>
      <c r="N35" s="291">
        <f t="shared" si="0"/>
        <v>0</v>
      </c>
      <c r="O35" s="291">
        <f t="shared" si="1"/>
        <v>0</v>
      </c>
    </row>
    <row r="36" spans="2:15" s="76" customFormat="1" ht="15.75" x14ac:dyDescent="0.25">
      <c r="B36" s="77"/>
      <c r="C36" s="352" t="s">
        <v>54</v>
      </c>
      <c r="D36" s="261" t="s">
        <v>306</v>
      </c>
      <c r="E36" s="475"/>
      <c r="F36" s="480">
        <v>0</v>
      </c>
      <c r="G36" s="480">
        <v>0</v>
      </c>
      <c r="H36" s="480">
        <v>0</v>
      </c>
      <c r="I36" s="480">
        <v>0</v>
      </c>
      <c r="J36" s="480">
        <v>0</v>
      </c>
      <c r="K36" s="480">
        <v>0</v>
      </c>
      <c r="N36" s="291">
        <f t="shared" si="0"/>
        <v>0</v>
      </c>
      <c r="O36" s="291">
        <f t="shared" si="1"/>
        <v>0</v>
      </c>
    </row>
    <row r="37" spans="2:15" s="76" customFormat="1" ht="15.75" x14ac:dyDescent="0.25">
      <c r="B37" s="77"/>
      <c r="C37" s="348" t="s">
        <v>60</v>
      </c>
      <c r="D37" s="337" t="s">
        <v>394</v>
      </c>
      <c r="E37" s="474"/>
      <c r="F37" s="479">
        <v>0</v>
      </c>
      <c r="G37" s="479">
        <v>0</v>
      </c>
      <c r="H37" s="479">
        <v>0</v>
      </c>
      <c r="I37" s="479">
        <v>0</v>
      </c>
      <c r="J37" s="479">
        <v>0</v>
      </c>
      <c r="K37" s="479">
        <v>0</v>
      </c>
      <c r="N37" s="291">
        <f t="shared" si="0"/>
        <v>0</v>
      </c>
      <c r="O37" s="291">
        <f t="shared" si="1"/>
        <v>0</v>
      </c>
    </row>
    <row r="38" spans="2:15" s="76" customFormat="1" ht="15.75" x14ac:dyDescent="0.25">
      <c r="B38" s="77"/>
      <c r="C38" s="353" t="s">
        <v>168</v>
      </c>
      <c r="D38" s="340" t="s">
        <v>395</v>
      </c>
      <c r="E38" s="473" t="s">
        <v>350</v>
      </c>
      <c r="F38" s="479">
        <v>0</v>
      </c>
      <c r="G38" s="479">
        <v>0</v>
      </c>
      <c r="H38" s="479">
        <v>0</v>
      </c>
      <c r="I38" s="479">
        <v>0</v>
      </c>
      <c r="J38" s="479">
        <v>0</v>
      </c>
      <c r="K38" s="479">
        <v>0</v>
      </c>
      <c r="N38" s="291">
        <f t="shared" si="0"/>
        <v>0</v>
      </c>
      <c r="O38" s="291">
        <f t="shared" si="1"/>
        <v>0</v>
      </c>
    </row>
    <row r="39" spans="2:15" s="76" customFormat="1" ht="15.75" x14ac:dyDescent="0.25">
      <c r="B39" s="77"/>
      <c r="C39" s="352" t="s">
        <v>169</v>
      </c>
      <c r="D39" s="261" t="s">
        <v>396</v>
      </c>
      <c r="E39" s="473"/>
      <c r="F39" s="480">
        <v>0</v>
      </c>
      <c r="G39" s="480">
        <v>0</v>
      </c>
      <c r="H39" s="480">
        <v>0</v>
      </c>
      <c r="I39" s="480">
        <v>0</v>
      </c>
      <c r="J39" s="480">
        <v>0</v>
      </c>
      <c r="K39" s="480">
        <v>0</v>
      </c>
      <c r="N39" s="291">
        <f t="shared" si="0"/>
        <v>0</v>
      </c>
      <c r="O39" s="291">
        <f t="shared" si="1"/>
        <v>0</v>
      </c>
    </row>
    <row r="40" spans="2:15" s="76" customFormat="1" ht="15.75" x14ac:dyDescent="0.25">
      <c r="B40" s="77"/>
      <c r="C40" s="352" t="s">
        <v>170</v>
      </c>
      <c r="D40" s="261" t="s">
        <v>212</v>
      </c>
      <c r="E40" s="473"/>
      <c r="F40" s="480">
        <v>0</v>
      </c>
      <c r="G40" s="480">
        <v>0</v>
      </c>
      <c r="H40" s="480">
        <v>0</v>
      </c>
      <c r="I40" s="480">
        <v>0</v>
      </c>
      <c r="J40" s="480">
        <v>0</v>
      </c>
      <c r="K40" s="480">
        <v>0</v>
      </c>
      <c r="N40" s="291">
        <f t="shared" si="0"/>
        <v>0</v>
      </c>
      <c r="O40" s="291">
        <f t="shared" si="1"/>
        <v>0</v>
      </c>
    </row>
    <row r="41" spans="2:15" s="76" customFormat="1" ht="15.75" x14ac:dyDescent="0.25">
      <c r="B41" s="77"/>
      <c r="C41" s="354" t="s">
        <v>68</v>
      </c>
      <c r="D41" s="340" t="s">
        <v>397</v>
      </c>
      <c r="E41" s="473" t="s">
        <v>351</v>
      </c>
      <c r="F41" s="479">
        <v>0</v>
      </c>
      <c r="G41" s="479">
        <v>0</v>
      </c>
      <c r="H41" s="479">
        <v>0</v>
      </c>
      <c r="I41" s="479">
        <v>0</v>
      </c>
      <c r="J41" s="479">
        <v>0</v>
      </c>
      <c r="K41" s="479">
        <v>0</v>
      </c>
      <c r="N41" s="291">
        <f t="shared" si="0"/>
        <v>0</v>
      </c>
      <c r="O41" s="291">
        <f t="shared" si="1"/>
        <v>0</v>
      </c>
    </row>
    <row r="42" spans="2:15" s="76" customFormat="1" ht="15.75" x14ac:dyDescent="0.25">
      <c r="B42" s="77"/>
      <c r="C42" s="355" t="s">
        <v>172</v>
      </c>
      <c r="D42" s="261" t="s">
        <v>213</v>
      </c>
      <c r="E42" s="473"/>
      <c r="F42" s="480">
        <v>0</v>
      </c>
      <c r="G42" s="480">
        <v>0</v>
      </c>
      <c r="H42" s="480">
        <v>0</v>
      </c>
      <c r="I42" s="480">
        <v>0</v>
      </c>
      <c r="J42" s="480">
        <v>0</v>
      </c>
      <c r="K42" s="480">
        <v>0</v>
      </c>
      <c r="N42" s="291">
        <f t="shared" si="0"/>
        <v>0</v>
      </c>
      <c r="O42" s="291">
        <f t="shared" si="1"/>
        <v>0</v>
      </c>
    </row>
    <row r="43" spans="2:15" s="76" customFormat="1" ht="15.75" x14ac:dyDescent="0.25">
      <c r="B43" s="77"/>
      <c r="C43" s="355" t="s">
        <v>173</v>
      </c>
      <c r="D43" s="261" t="s">
        <v>214</v>
      </c>
      <c r="E43" s="473"/>
      <c r="F43" s="480">
        <v>0</v>
      </c>
      <c r="G43" s="480">
        <v>0</v>
      </c>
      <c r="H43" s="480">
        <v>0</v>
      </c>
      <c r="I43" s="480">
        <v>0</v>
      </c>
      <c r="J43" s="480">
        <v>0</v>
      </c>
      <c r="K43" s="480">
        <v>0</v>
      </c>
      <c r="N43" s="291">
        <f t="shared" si="0"/>
        <v>0</v>
      </c>
      <c r="O43" s="291">
        <f t="shared" si="1"/>
        <v>0</v>
      </c>
    </row>
    <row r="44" spans="2:15" s="88" customFormat="1" ht="31.5" x14ac:dyDescent="0.25">
      <c r="B44" s="90"/>
      <c r="C44" s="354" t="s">
        <v>301</v>
      </c>
      <c r="D44" s="341" t="s">
        <v>398</v>
      </c>
      <c r="E44" s="473" t="s">
        <v>352</v>
      </c>
      <c r="F44" s="479">
        <v>0</v>
      </c>
      <c r="G44" s="479">
        <v>0</v>
      </c>
      <c r="H44" s="479">
        <v>0</v>
      </c>
      <c r="I44" s="479">
        <v>0</v>
      </c>
      <c r="J44" s="479">
        <v>0</v>
      </c>
      <c r="K44" s="479">
        <v>0</v>
      </c>
      <c r="N44" s="291">
        <f t="shared" si="0"/>
        <v>0</v>
      </c>
      <c r="O44" s="291">
        <f t="shared" si="1"/>
        <v>0</v>
      </c>
    </row>
    <row r="45" spans="2:15" s="88" customFormat="1" ht="15.75" x14ac:dyDescent="0.25">
      <c r="B45" s="90"/>
      <c r="C45" s="352" t="s">
        <v>399</v>
      </c>
      <c r="D45" s="342" t="s">
        <v>396</v>
      </c>
      <c r="E45" s="475"/>
      <c r="F45" s="480">
        <v>0</v>
      </c>
      <c r="G45" s="480">
        <v>0</v>
      </c>
      <c r="H45" s="480">
        <v>0</v>
      </c>
      <c r="I45" s="480">
        <v>0</v>
      </c>
      <c r="J45" s="480">
        <v>0</v>
      </c>
      <c r="K45" s="480">
        <v>0</v>
      </c>
      <c r="N45" s="291">
        <f t="shared" si="0"/>
        <v>0</v>
      </c>
      <c r="O45" s="291">
        <f t="shared" si="1"/>
        <v>0</v>
      </c>
    </row>
    <row r="46" spans="2:15" s="88" customFormat="1" ht="15.75" x14ac:dyDescent="0.25">
      <c r="B46" s="90"/>
      <c r="C46" s="352" t="s">
        <v>400</v>
      </c>
      <c r="D46" s="342" t="s">
        <v>212</v>
      </c>
      <c r="E46" s="475"/>
      <c r="F46" s="480">
        <v>0</v>
      </c>
      <c r="G46" s="480">
        <v>0</v>
      </c>
      <c r="H46" s="480">
        <v>0</v>
      </c>
      <c r="I46" s="480">
        <v>0</v>
      </c>
      <c r="J46" s="480">
        <v>0</v>
      </c>
      <c r="K46" s="480">
        <v>0</v>
      </c>
      <c r="N46" s="291">
        <f t="shared" si="0"/>
        <v>0</v>
      </c>
      <c r="O46" s="291">
        <f t="shared" si="1"/>
        <v>0</v>
      </c>
    </row>
    <row r="47" spans="2:15" s="88" customFormat="1" ht="15.75" x14ac:dyDescent="0.25">
      <c r="B47" s="90"/>
      <c r="C47" s="356" t="s">
        <v>61</v>
      </c>
      <c r="D47" s="341" t="s">
        <v>86</v>
      </c>
      <c r="E47" s="473"/>
      <c r="F47" s="601">
        <v>1426427</v>
      </c>
      <c r="G47" s="479">
        <v>0</v>
      </c>
      <c r="H47" s="601">
        <v>1426427</v>
      </c>
      <c r="I47" s="601">
        <v>1396096</v>
      </c>
      <c r="J47" s="479">
        <v>0</v>
      </c>
      <c r="K47" s="601">
        <v>1396096</v>
      </c>
      <c r="N47" s="291">
        <f t="shared" si="0"/>
        <v>0</v>
      </c>
      <c r="O47" s="291">
        <f t="shared" si="1"/>
        <v>0</v>
      </c>
    </row>
    <row r="48" spans="2:15" s="88" customFormat="1" ht="15.75" x14ac:dyDescent="0.25">
      <c r="B48" s="90"/>
      <c r="C48" s="348" t="s">
        <v>62</v>
      </c>
      <c r="D48" s="341" t="s">
        <v>88</v>
      </c>
      <c r="E48" s="473"/>
      <c r="F48" s="601">
        <v>165610</v>
      </c>
      <c r="G48" s="479">
        <v>0</v>
      </c>
      <c r="H48" s="601">
        <v>165610</v>
      </c>
      <c r="I48" s="601">
        <v>172447</v>
      </c>
      <c r="J48" s="479">
        <v>0</v>
      </c>
      <c r="K48" s="601">
        <v>172447</v>
      </c>
      <c r="N48" s="291">
        <f t="shared" si="0"/>
        <v>0</v>
      </c>
      <c r="O48" s="291">
        <f t="shared" si="1"/>
        <v>0</v>
      </c>
    </row>
    <row r="49" spans="2:15" s="88" customFormat="1" ht="15.75" x14ac:dyDescent="0.25">
      <c r="B49" s="90"/>
      <c r="C49" s="351" t="s">
        <v>74</v>
      </c>
      <c r="D49" s="343" t="s">
        <v>89</v>
      </c>
      <c r="E49" s="473"/>
      <c r="F49" s="479">
        <v>0</v>
      </c>
      <c r="G49" s="479">
        <v>0</v>
      </c>
      <c r="H49" s="479">
        <v>0</v>
      </c>
      <c r="I49" s="479">
        <v>0</v>
      </c>
      <c r="J49" s="479">
        <v>0</v>
      </c>
      <c r="K49" s="479">
        <v>0</v>
      </c>
      <c r="N49" s="291">
        <f t="shared" si="0"/>
        <v>0</v>
      </c>
      <c r="O49" s="291">
        <f t="shared" si="1"/>
        <v>0</v>
      </c>
    </row>
    <row r="50" spans="2:15" s="88" customFormat="1" ht="15.75" x14ac:dyDescent="0.25">
      <c r="B50" s="90"/>
      <c r="C50" s="351" t="s">
        <v>75</v>
      </c>
      <c r="D50" s="343" t="s">
        <v>73</v>
      </c>
      <c r="E50" s="473"/>
      <c r="F50" s="604">
        <v>165610</v>
      </c>
      <c r="G50" s="479">
        <v>0</v>
      </c>
      <c r="H50" s="604">
        <v>165610</v>
      </c>
      <c r="I50" s="604">
        <v>172447</v>
      </c>
      <c r="J50" s="479">
        <v>0</v>
      </c>
      <c r="K50" s="604">
        <v>172447</v>
      </c>
      <c r="N50" s="291">
        <f t="shared" si="0"/>
        <v>0</v>
      </c>
      <c r="O50" s="291">
        <f t="shared" si="1"/>
        <v>0</v>
      </c>
    </row>
    <row r="51" spans="2:15" s="93" customFormat="1" ht="15.75" x14ac:dyDescent="0.25">
      <c r="B51" s="92"/>
      <c r="C51" s="354" t="s">
        <v>63</v>
      </c>
      <c r="D51" s="263" t="s">
        <v>328</v>
      </c>
      <c r="E51" s="473" t="s">
        <v>353</v>
      </c>
      <c r="F51" s="479">
        <v>0</v>
      </c>
      <c r="G51" s="479">
        <v>0</v>
      </c>
      <c r="H51" s="479">
        <v>0</v>
      </c>
      <c r="I51" s="479">
        <v>0</v>
      </c>
      <c r="J51" s="479">
        <v>0</v>
      </c>
      <c r="K51" s="479">
        <v>0</v>
      </c>
      <c r="N51" s="291">
        <f t="shared" si="0"/>
        <v>0</v>
      </c>
      <c r="O51" s="291">
        <f t="shared" si="1"/>
        <v>0</v>
      </c>
    </row>
    <row r="52" spans="2:15" s="88" customFormat="1" ht="15.75" x14ac:dyDescent="0.25">
      <c r="B52" s="90"/>
      <c r="C52" s="356" t="s">
        <v>76</v>
      </c>
      <c r="D52" s="341" t="s">
        <v>401</v>
      </c>
      <c r="E52" s="473"/>
      <c r="F52" s="479">
        <v>0</v>
      </c>
      <c r="G52" s="479">
        <v>0</v>
      </c>
      <c r="H52" s="479">
        <v>0</v>
      </c>
      <c r="I52" s="479">
        <v>0</v>
      </c>
      <c r="J52" s="479">
        <v>0</v>
      </c>
      <c r="K52" s="479">
        <v>0</v>
      </c>
      <c r="N52" s="291">
        <f t="shared" si="0"/>
        <v>0</v>
      </c>
      <c r="O52" s="291">
        <f t="shared" si="1"/>
        <v>0</v>
      </c>
    </row>
    <row r="53" spans="2:15" s="88" customFormat="1" ht="15.75" x14ac:dyDescent="0.25">
      <c r="B53" s="90"/>
      <c r="C53" s="354" t="s">
        <v>79</v>
      </c>
      <c r="D53" s="341" t="s">
        <v>402</v>
      </c>
      <c r="E53" s="473" t="s">
        <v>354</v>
      </c>
      <c r="F53" s="604">
        <v>208351</v>
      </c>
      <c r="G53" s="479">
        <v>0</v>
      </c>
      <c r="H53" s="601">
        <v>208351</v>
      </c>
      <c r="I53" s="604">
        <v>139121</v>
      </c>
      <c r="J53" s="479">
        <v>0</v>
      </c>
      <c r="K53" s="601">
        <v>139121</v>
      </c>
      <c r="N53" s="291">
        <f t="shared" si="0"/>
        <v>0</v>
      </c>
      <c r="O53" s="291">
        <f t="shared" si="1"/>
        <v>0</v>
      </c>
    </row>
    <row r="54" spans="2:15" s="88" customFormat="1" ht="15.75" x14ac:dyDescent="0.25">
      <c r="B54" s="90"/>
      <c r="C54" s="354" t="s">
        <v>80</v>
      </c>
      <c r="D54" s="341" t="s">
        <v>91</v>
      </c>
      <c r="E54" s="473" t="s">
        <v>598</v>
      </c>
      <c r="F54" s="601">
        <v>1087651</v>
      </c>
      <c r="G54" s="603">
        <v>167773</v>
      </c>
      <c r="H54" s="601">
        <v>1255424</v>
      </c>
      <c r="I54" s="601">
        <v>1064431</v>
      </c>
      <c r="J54" s="603">
        <v>160348</v>
      </c>
      <c r="K54" s="601">
        <v>1224779</v>
      </c>
      <c r="N54" s="291">
        <f t="shared" si="0"/>
        <v>0</v>
      </c>
      <c r="O54" s="291">
        <f t="shared" si="1"/>
        <v>0</v>
      </c>
    </row>
    <row r="55" spans="2:15" s="88" customFormat="1" ht="15.75" x14ac:dyDescent="0.25">
      <c r="B55" s="90"/>
      <c r="C55" s="430"/>
      <c r="D55" s="431"/>
      <c r="E55" s="477"/>
      <c r="F55" s="604"/>
      <c r="G55" s="601"/>
      <c r="H55" s="601"/>
      <c r="I55" s="604"/>
      <c r="J55" s="601"/>
      <c r="K55" s="601"/>
      <c r="N55" s="291">
        <f t="shared" si="0"/>
        <v>0</v>
      </c>
      <c r="O55" s="291">
        <f t="shared" si="1"/>
        <v>0</v>
      </c>
    </row>
    <row r="56" spans="2:15" s="76" customFormat="1" ht="18.75" x14ac:dyDescent="0.3">
      <c r="B56" s="95"/>
      <c r="C56" s="432"/>
      <c r="D56" s="433" t="s">
        <v>403</v>
      </c>
      <c r="E56" s="478"/>
      <c r="F56" s="605">
        <v>49346908</v>
      </c>
      <c r="G56" s="605">
        <v>69775913</v>
      </c>
      <c r="H56" s="605">
        <v>119122821</v>
      </c>
      <c r="I56" s="605">
        <v>42836184</v>
      </c>
      <c r="J56" s="605">
        <v>69642750</v>
      </c>
      <c r="K56" s="605">
        <v>112478934</v>
      </c>
      <c r="N56" s="291">
        <f t="shared" si="0"/>
        <v>0</v>
      </c>
      <c r="O56" s="291">
        <f t="shared" si="1"/>
        <v>0</v>
      </c>
    </row>
    <row r="57" spans="2:15" s="76" customFormat="1" ht="15.75" x14ac:dyDescent="0.25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75" x14ac:dyDescent="0.25">
      <c r="B58" s="548"/>
      <c r="C58" s="548"/>
      <c r="D58" s="548"/>
      <c r="E58" s="548"/>
      <c r="F58" s="548"/>
      <c r="G58" s="548"/>
      <c r="H58" s="548"/>
      <c r="I58" s="548"/>
      <c r="J58" s="548"/>
      <c r="K58" s="548"/>
    </row>
    <row r="59" spans="2:15" s="76" customFormat="1" x14ac:dyDescent="0.25">
      <c r="B59" s="18"/>
      <c r="C59" s="18"/>
      <c r="D59" s="18"/>
      <c r="E59" s="163"/>
      <c r="F59" s="100"/>
      <c r="G59" s="100"/>
      <c r="H59" s="97"/>
      <c r="I59" s="97"/>
      <c r="J59" s="97"/>
      <c r="K59" s="101"/>
    </row>
    <row r="60" spans="2:15" s="76" customFormat="1" x14ac:dyDescent="0.25">
      <c r="B60" s="18"/>
      <c r="C60" s="18"/>
      <c r="D60" s="18"/>
      <c r="E60" s="163"/>
      <c r="F60" s="100"/>
      <c r="G60" s="100"/>
      <c r="H60" s="97"/>
      <c r="I60" s="97"/>
      <c r="J60" s="97"/>
      <c r="K60" s="102"/>
    </row>
    <row r="61" spans="2:15" x14ac:dyDescent="0.2">
      <c r="B61" s="103"/>
      <c r="C61" s="103"/>
      <c r="D61" s="103" t="s">
        <v>303</v>
      </c>
      <c r="E61" s="164"/>
      <c r="F61" s="104"/>
      <c r="G61" s="104"/>
      <c r="H61" s="152">
        <f>H56-y!H52</f>
        <v>0</v>
      </c>
      <c r="I61" s="34"/>
      <c r="J61" s="34"/>
      <c r="K61" s="152">
        <f>K56-y!K52</f>
        <v>0</v>
      </c>
    </row>
    <row r="62" spans="2:15" x14ac:dyDescent="0.2">
      <c r="B62" s="103"/>
      <c r="C62" s="103"/>
      <c r="D62" s="103" t="s">
        <v>304</v>
      </c>
      <c r="E62" s="164"/>
      <c r="F62" s="104"/>
      <c r="G62" s="104"/>
      <c r="H62" s="152">
        <f>+y!H49-kz!F71</f>
        <v>0</v>
      </c>
      <c r="I62" s="34"/>
      <c r="J62" s="34"/>
    </row>
    <row r="63" spans="2:15" x14ac:dyDescent="0.2">
      <c r="B63" s="103"/>
      <c r="C63" s="103"/>
      <c r="D63" s="103"/>
      <c r="E63" s="164"/>
      <c r="F63" s="104"/>
      <c r="G63" s="104"/>
      <c r="H63" s="34"/>
      <c r="I63" s="34"/>
      <c r="J63" s="34"/>
    </row>
    <row r="64" spans="2:15" x14ac:dyDescent="0.2">
      <c r="F64" s="290">
        <f t="shared" ref="F64:K64" si="2">+F10-F11-F16-F20-F24</f>
        <v>0</v>
      </c>
      <c r="G64" s="290">
        <f t="shared" si="2"/>
        <v>0</v>
      </c>
      <c r="H64" s="290">
        <f t="shared" si="2"/>
        <v>0</v>
      </c>
      <c r="I64" s="290">
        <f t="shared" si="2"/>
        <v>0</v>
      </c>
      <c r="J64" s="290">
        <f t="shared" si="2"/>
        <v>0</v>
      </c>
      <c r="K64" s="290">
        <f t="shared" si="2"/>
        <v>0</v>
      </c>
    </row>
    <row r="65" spans="6:11" x14ac:dyDescent="0.2">
      <c r="F65" s="290">
        <f t="shared" ref="F65:K65" si="3">+F11-F12-F13-F14-F15</f>
        <v>0</v>
      </c>
      <c r="G65" s="290">
        <f t="shared" si="3"/>
        <v>0</v>
      </c>
      <c r="H65" s="290">
        <f t="shared" si="3"/>
        <v>0</v>
      </c>
      <c r="I65" s="290">
        <f t="shared" si="3"/>
        <v>0</v>
      </c>
      <c r="J65" s="290">
        <f t="shared" si="3"/>
        <v>0</v>
      </c>
      <c r="K65" s="290">
        <f t="shared" si="3"/>
        <v>0</v>
      </c>
    </row>
    <row r="66" spans="6:11" x14ac:dyDescent="0.2">
      <c r="F66" s="290">
        <f t="shared" ref="F66:K66" si="4">+F16-F17-F18-F19</f>
        <v>0</v>
      </c>
      <c r="G66" s="290">
        <f t="shared" si="4"/>
        <v>0</v>
      </c>
      <c r="H66" s="290">
        <f t="shared" si="4"/>
        <v>0</v>
      </c>
      <c r="I66" s="290">
        <f t="shared" si="4"/>
        <v>0</v>
      </c>
      <c r="J66" s="290">
        <f t="shared" si="4"/>
        <v>0</v>
      </c>
      <c r="K66" s="290">
        <f t="shared" si="4"/>
        <v>0</v>
      </c>
    </row>
    <row r="67" spans="6:11" x14ac:dyDescent="0.2">
      <c r="F67" s="290">
        <f t="shared" ref="F67:K67" si="5">+F20-F21-F22-F23</f>
        <v>0</v>
      </c>
      <c r="G67" s="290">
        <f t="shared" si="5"/>
        <v>0</v>
      </c>
      <c r="H67" s="290">
        <f t="shared" si="5"/>
        <v>0</v>
      </c>
      <c r="I67" s="290">
        <f t="shared" si="5"/>
        <v>0</v>
      </c>
      <c r="J67" s="290">
        <f t="shared" si="5"/>
        <v>0</v>
      </c>
      <c r="K67" s="290">
        <f t="shared" si="5"/>
        <v>0</v>
      </c>
    </row>
    <row r="68" spans="6:11" x14ac:dyDescent="0.2">
      <c r="F68" s="290">
        <f t="shared" ref="F68:K68" si="6">+F24-F25-F26</f>
        <v>0</v>
      </c>
      <c r="G68" s="290">
        <f t="shared" si="6"/>
        <v>0</v>
      </c>
      <c r="H68" s="290">
        <f t="shared" si="6"/>
        <v>0</v>
      </c>
      <c r="I68" s="290">
        <f t="shared" si="6"/>
        <v>0</v>
      </c>
      <c r="J68" s="290">
        <f t="shared" si="6"/>
        <v>0</v>
      </c>
      <c r="K68" s="290">
        <f t="shared" si="6"/>
        <v>0</v>
      </c>
    </row>
    <row r="69" spans="6:11" x14ac:dyDescent="0.2">
      <c r="F69" s="290">
        <f t="shared" ref="F69:K69" si="7">+F27-F28-F29-F30-F33</f>
        <v>0</v>
      </c>
      <c r="G69" s="290">
        <f t="shared" si="7"/>
        <v>0</v>
      </c>
      <c r="H69" s="290">
        <f t="shared" si="7"/>
        <v>0</v>
      </c>
      <c r="I69" s="290">
        <f t="shared" si="7"/>
        <v>0</v>
      </c>
      <c r="J69" s="290">
        <f t="shared" si="7"/>
        <v>0</v>
      </c>
      <c r="K69" s="290">
        <f t="shared" si="7"/>
        <v>0</v>
      </c>
    </row>
    <row r="70" spans="6:11" x14ac:dyDescent="0.2">
      <c r="F70" s="290">
        <f t="shared" ref="F70:K70" si="8">+F30-F31-F32</f>
        <v>0</v>
      </c>
      <c r="G70" s="290">
        <f t="shared" si="8"/>
        <v>0</v>
      </c>
      <c r="H70" s="290">
        <f t="shared" si="8"/>
        <v>0</v>
      </c>
      <c r="I70" s="290">
        <f t="shared" si="8"/>
        <v>0</v>
      </c>
      <c r="J70" s="290">
        <f t="shared" si="8"/>
        <v>0</v>
      </c>
      <c r="K70" s="290">
        <f t="shared" si="8"/>
        <v>0</v>
      </c>
    </row>
    <row r="71" spans="6:11" x14ac:dyDescent="0.2">
      <c r="F71" s="290">
        <f t="shared" ref="F71:K71" si="9">+F34-F35-F36</f>
        <v>0</v>
      </c>
      <c r="G71" s="290">
        <f t="shared" si="9"/>
        <v>0</v>
      </c>
      <c r="H71" s="290">
        <f t="shared" si="9"/>
        <v>0</v>
      </c>
      <c r="I71" s="290">
        <f t="shared" si="9"/>
        <v>0</v>
      </c>
      <c r="J71" s="290">
        <f t="shared" si="9"/>
        <v>0</v>
      </c>
      <c r="K71" s="290">
        <f t="shared" si="9"/>
        <v>0</v>
      </c>
    </row>
    <row r="72" spans="6:11" x14ac:dyDescent="0.2">
      <c r="F72" s="290">
        <f t="shared" ref="F72:K72" si="10">+F37-F38-F41-F44</f>
        <v>0</v>
      </c>
      <c r="G72" s="290">
        <f t="shared" si="10"/>
        <v>0</v>
      </c>
      <c r="H72" s="290">
        <f t="shared" si="10"/>
        <v>0</v>
      </c>
      <c r="I72" s="290">
        <f t="shared" si="10"/>
        <v>0</v>
      </c>
      <c r="J72" s="290">
        <f t="shared" si="10"/>
        <v>0</v>
      </c>
      <c r="K72" s="290">
        <f t="shared" si="10"/>
        <v>0</v>
      </c>
    </row>
    <row r="73" spans="6:11" x14ac:dyDescent="0.2">
      <c r="F73" s="290">
        <f t="shared" ref="F73:K73" si="11">+F38-F39-F40</f>
        <v>0</v>
      </c>
      <c r="G73" s="290">
        <f t="shared" si="11"/>
        <v>0</v>
      </c>
      <c r="H73" s="290">
        <f t="shared" si="11"/>
        <v>0</v>
      </c>
      <c r="I73" s="290">
        <f t="shared" si="11"/>
        <v>0</v>
      </c>
      <c r="J73" s="290">
        <f t="shared" si="11"/>
        <v>0</v>
      </c>
      <c r="K73" s="290">
        <f t="shared" si="11"/>
        <v>0</v>
      </c>
    </row>
    <row r="74" spans="6:11" x14ac:dyDescent="0.2">
      <c r="F74" s="290">
        <f t="shared" ref="F74:K74" si="12">+F41-F42-F43</f>
        <v>0</v>
      </c>
      <c r="G74" s="290">
        <f t="shared" si="12"/>
        <v>0</v>
      </c>
      <c r="H74" s="290">
        <f t="shared" si="12"/>
        <v>0</v>
      </c>
      <c r="I74" s="290">
        <f t="shared" si="12"/>
        <v>0</v>
      </c>
      <c r="J74" s="290">
        <f t="shared" si="12"/>
        <v>0</v>
      </c>
      <c r="K74" s="290">
        <f t="shared" si="12"/>
        <v>0</v>
      </c>
    </row>
    <row r="75" spans="6:11" x14ac:dyDescent="0.2">
      <c r="F75" s="290">
        <f t="shared" ref="F75:K75" si="13">+F44-F45-F46</f>
        <v>0</v>
      </c>
      <c r="G75" s="290">
        <f t="shared" si="13"/>
        <v>0</v>
      </c>
      <c r="H75" s="290">
        <f t="shared" si="13"/>
        <v>0</v>
      </c>
      <c r="I75" s="290">
        <f t="shared" si="13"/>
        <v>0</v>
      </c>
      <c r="J75" s="290">
        <f t="shared" si="13"/>
        <v>0</v>
      </c>
      <c r="K75" s="290">
        <f t="shared" si="13"/>
        <v>0</v>
      </c>
    </row>
    <row r="76" spans="6:11" x14ac:dyDescent="0.2">
      <c r="F76" s="290">
        <f t="shared" ref="F76:K76" si="14">+F37-F38-F41-F44</f>
        <v>0</v>
      </c>
      <c r="G76" s="290">
        <f t="shared" si="14"/>
        <v>0</v>
      </c>
      <c r="H76" s="290">
        <f t="shared" si="14"/>
        <v>0</v>
      </c>
      <c r="I76" s="290">
        <f t="shared" si="14"/>
        <v>0</v>
      </c>
      <c r="J76" s="290">
        <f t="shared" si="14"/>
        <v>0</v>
      </c>
      <c r="K76" s="290">
        <f t="shared" si="14"/>
        <v>0</v>
      </c>
    </row>
    <row r="77" spans="6:11" x14ac:dyDescent="0.2">
      <c r="F77" s="290">
        <f t="shared" ref="F77:K77" si="15">+F38-SUM(F39:F40)</f>
        <v>0</v>
      </c>
      <c r="G77" s="290">
        <f t="shared" si="15"/>
        <v>0</v>
      </c>
      <c r="H77" s="290">
        <f t="shared" si="15"/>
        <v>0</v>
      </c>
      <c r="I77" s="290">
        <f t="shared" si="15"/>
        <v>0</v>
      </c>
      <c r="J77" s="290">
        <f t="shared" si="15"/>
        <v>0</v>
      </c>
      <c r="K77" s="290">
        <f t="shared" si="15"/>
        <v>0</v>
      </c>
    </row>
    <row r="78" spans="6:11" x14ac:dyDescent="0.2">
      <c r="F78" s="290">
        <f t="shared" ref="F78:K78" si="16">+F41-SUM(F42:F43)</f>
        <v>0</v>
      </c>
      <c r="G78" s="290">
        <f t="shared" si="16"/>
        <v>0</v>
      </c>
      <c r="H78" s="290">
        <f t="shared" si="16"/>
        <v>0</v>
      </c>
      <c r="I78" s="290">
        <f t="shared" si="16"/>
        <v>0</v>
      </c>
      <c r="J78" s="290">
        <f t="shared" si="16"/>
        <v>0</v>
      </c>
      <c r="K78" s="290">
        <f t="shared" si="16"/>
        <v>0</v>
      </c>
    </row>
    <row r="79" spans="6:11" x14ac:dyDescent="0.2">
      <c r="F79" s="290">
        <f t="shared" ref="F79:K79" si="17">+F44-SUM(F45:F46)</f>
        <v>0</v>
      </c>
      <c r="G79" s="290">
        <f t="shared" si="17"/>
        <v>0</v>
      </c>
      <c r="H79" s="290">
        <f t="shared" si="17"/>
        <v>0</v>
      </c>
      <c r="I79" s="290">
        <f t="shared" si="17"/>
        <v>0</v>
      </c>
      <c r="J79" s="290">
        <f t="shared" si="17"/>
        <v>0</v>
      </c>
      <c r="K79" s="290">
        <f t="shared" si="17"/>
        <v>0</v>
      </c>
    </row>
    <row r="80" spans="6:11" x14ac:dyDescent="0.2">
      <c r="F80" s="290">
        <f t="shared" ref="F80:K80" si="18">+F48-SUM(F49:F50)</f>
        <v>0</v>
      </c>
      <c r="G80" s="290">
        <f t="shared" si="18"/>
        <v>0</v>
      </c>
      <c r="H80" s="290">
        <f t="shared" si="18"/>
        <v>0</v>
      </c>
      <c r="I80" s="290">
        <f t="shared" si="18"/>
        <v>0</v>
      </c>
      <c r="J80" s="290">
        <f t="shared" si="18"/>
        <v>0</v>
      </c>
      <c r="K80" s="290">
        <f t="shared" si="18"/>
        <v>0</v>
      </c>
    </row>
    <row r="81" spans="6:11" x14ac:dyDescent="0.2">
      <c r="F81" s="290">
        <f t="shared" ref="F81:K81" si="19">+F56-F10-F27-F34-F37-F47-F48-F51-F52-F53-F54</f>
        <v>0</v>
      </c>
      <c r="G81" s="290">
        <f t="shared" si="19"/>
        <v>0</v>
      </c>
      <c r="H81" s="290">
        <f t="shared" si="19"/>
        <v>0</v>
      </c>
      <c r="I81" s="290">
        <f t="shared" si="19"/>
        <v>0</v>
      </c>
      <c r="J81" s="290">
        <f t="shared" si="19"/>
        <v>0</v>
      </c>
      <c r="K81" s="290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0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/>
  </sheetViews>
  <sheetFormatPr defaultRowHeight="15.75" x14ac:dyDescent="0.25"/>
  <cols>
    <col min="1" max="1" width="2.42578125" style="24" customWidth="1"/>
    <col min="2" max="2" width="3.7109375" style="24" customWidth="1"/>
    <col min="3" max="3" width="9" style="127" bestFit="1" customWidth="1"/>
    <col min="4" max="4" width="55.7109375" style="24" customWidth="1"/>
    <col min="5" max="5" width="8.42578125" style="128" customWidth="1"/>
    <col min="6" max="6" width="14" style="98" customWidth="1"/>
    <col min="7" max="7" width="14" style="14" customWidth="1"/>
    <col min="8" max="8" width="15.140625" style="98" customWidth="1"/>
    <col min="9" max="10" width="13.7109375" style="98" customWidth="1"/>
    <col min="11" max="11" width="15.140625" style="98" bestFit="1" customWidth="1"/>
    <col min="12" max="16384" width="9.140625" style="24"/>
  </cols>
  <sheetData>
    <row r="1" spans="2:15" ht="9.9499999999999993" customHeight="1" x14ac:dyDescent="0.25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25">
      <c r="B2" s="545" t="s">
        <v>564</v>
      </c>
      <c r="C2" s="546"/>
      <c r="D2" s="546"/>
      <c r="E2" s="546"/>
      <c r="F2" s="546"/>
      <c r="G2" s="546"/>
      <c r="H2" s="546"/>
      <c r="I2" s="546"/>
      <c r="J2" s="546"/>
      <c r="K2" s="547"/>
    </row>
    <row r="3" spans="2:15" ht="9.9499999999999993" customHeight="1" x14ac:dyDescent="0.25">
      <c r="B3" s="77"/>
      <c r="C3" s="108"/>
      <c r="D3" s="14"/>
      <c r="E3" s="109"/>
      <c r="F3" s="14"/>
      <c r="H3" s="16"/>
      <c r="I3" s="16"/>
      <c r="J3" s="16"/>
      <c r="K3" s="78"/>
    </row>
    <row r="4" spans="2:15" ht="9.9499999999999993" customHeight="1" x14ac:dyDescent="0.25">
      <c r="B4" s="79"/>
      <c r="C4" s="110"/>
      <c r="D4" s="5"/>
      <c r="E4" s="111"/>
      <c r="F4" s="556" t="s">
        <v>357</v>
      </c>
      <c r="G4" s="556"/>
      <c r="H4" s="556"/>
      <c r="I4" s="556" t="s">
        <v>357</v>
      </c>
      <c r="J4" s="556"/>
      <c r="K4" s="558"/>
    </row>
    <row r="5" spans="2:15" ht="15.75" customHeight="1" x14ac:dyDescent="0.25">
      <c r="B5" s="77"/>
      <c r="C5" s="108"/>
      <c r="D5" s="14"/>
      <c r="E5" s="112"/>
      <c r="F5" s="557"/>
      <c r="G5" s="557"/>
      <c r="H5" s="557"/>
      <c r="I5" s="557"/>
      <c r="J5" s="557"/>
      <c r="K5" s="559"/>
    </row>
    <row r="6" spans="2:15" ht="15.75" customHeight="1" x14ac:dyDescent="0.25">
      <c r="B6" s="77"/>
      <c r="C6" s="108"/>
      <c r="D6" s="14"/>
      <c r="E6" s="112"/>
      <c r="F6" s="437"/>
      <c r="G6" s="437" t="s">
        <v>69</v>
      </c>
      <c r="H6" s="437"/>
      <c r="I6" s="437"/>
      <c r="J6" s="437" t="s">
        <v>70</v>
      </c>
      <c r="K6" s="438"/>
    </row>
    <row r="7" spans="2:15" ht="15.75" customHeight="1" x14ac:dyDescent="0.25">
      <c r="B7" s="77"/>
      <c r="C7" s="108"/>
      <c r="D7" s="14"/>
      <c r="E7" s="112"/>
      <c r="F7" s="550" t="s">
        <v>373</v>
      </c>
      <c r="G7" s="551"/>
      <c r="H7" s="552"/>
      <c r="I7" s="562" t="s">
        <v>305</v>
      </c>
      <c r="J7" s="562"/>
      <c r="K7" s="563"/>
    </row>
    <row r="8" spans="2:15" ht="18.75" customHeight="1" x14ac:dyDescent="0.25">
      <c r="B8" s="77"/>
      <c r="C8" s="108"/>
      <c r="D8" s="20" t="s">
        <v>448</v>
      </c>
      <c r="E8" s="112" t="s">
        <v>2</v>
      </c>
      <c r="F8" s="84"/>
      <c r="G8" s="85" t="s">
        <v>603</v>
      </c>
      <c r="H8" s="436"/>
      <c r="I8" s="84"/>
      <c r="J8" s="85" t="s">
        <v>601</v>
      </c>
      <c r="K8" s="436"/>
    </row>
    <row r="9" spans="2:15" x14ac:dyDescent="0.25">
      <c r="B9" s="77"/>
      <c r="C9" s="108"/>
      <c r="D9" s="14"/>
      <c r="E9" s="560" t="s">
        <v>360</v>
      </c>
      <c r="F9" s="113" t="s">
        <v>183</v>
      </c>
      <c r="G9" s="114" t="s">
        <v>71</v>
      </c>
      <c r="H9" s="442" t="s">
        <v>72</v>
      </c>
      <c r="I9" s="113" t="s">
        <v>183</v>
      </c>
      <c r="J9" s="114" t="s">
        <v>71</v>
      </c>
      <c r="K9" s="115" t="s">
        <v>72</v>
      </c>
    </row>
    <row r="10" spans="2:15" ht="3.75" hidden="1" customHeight="1" x14ac:dyDescent="0.25">
      <c r="B10" s="2"/>
      <c r="C10" s="3"/>
      <c r="D10" s="10"/>
      <c r="E10" s="561"/>
      <c r="F10" s="116"/>
      <c r="G10" s="117"/>
      <c r="H10" s="443"/>
      <c r="I10" s="444"/>
      <c r="J10" s="118"/>
      <c r="K10" s="119"/>
    </row>
    <row r="11" spans="2:15" s="121" customFormat="1" x14ac:dyDescent="0.25">
      <c r="B11" s="120"/>
      <c r="C11" s="357" t="s">
        <v>36</v>
      </c>
      <c r="D11" s="293" t="s">
        <v>92</v>
      </c>
      <c r="E11" s="328" t="s">
        <v>343</v>
      </c>
      <c r="F11" s="308">
        <v>28963332</v>
      </c>
      <c r="G11" s="308">
        <v>63543114</v>
      </c>
      <c r="H11" s="308">
        <v>92506446</v>
      </c>
      <c r="I11" s="308">
        <v>21256541</v>
      </c>
      <c r="J11" s="308">
        <v>63220847</v>
      </c>
      <c r="K11" s="309">
        <v>84477388</v>
      </c>
      <c r="N11" s="307">
        <f>+H11-F11-G11</f>
        <v>0</v>
      </c>
      <c r="O11" s="307">
        <f>+K11-I11-J11</f>
        <v>0</v>
      </c>
    </row>
    <row r="12" spans="2:15" s="121" customFormat="1" x14ac:dyDescent="0.25">
      <c r="B12" s="25"/>
      <c r="C12" s="265" t="s">
        <v>38</v>
      </c>
      <c r="D12" s="266" t="s">
        <v>404</v>
      </c>
      <c r="E12" s="329" t="s">
        <v>344</v>
      </c>
      <c r="F12" s="310">
        <v>2621804</v>
      </c>
      <c r="G12" s="310">
        <v>2844320</v>
      </c>
      <c r="H12" s="310">
        <v>5466124</v>
      </c>
      <c r="I12" s="310">
        <v>2727484</v>
      </c>
      <c r="J12" s="310">
        <v>3024772</v>
      </c>
      <c r="K12" s="311">
        <v>5752256</v>
      </c>
      <c r="N12" s="307">
        <f t="shared" ref="N12:N52" si="0">+H12-F12-G12</f>
        <v>0</v>
      </c>
      <c r="O12" s="307">
        <f t="shared" ref="O12:O52" si="1">+K12-I12-J12</f>
        <v>0</v>
      </c>
    </row>
    <row r="13" spans="2:15" s="121" customFormat="1" x14ac:dyDescent="0.25">
      <c r="B13" s="25"/>
      <c r="C13" s="265" t="s">
        <v>50</v>
      </c>
      <c r="D13" s="266" t="s">
        <v>331</v>
      </c>
      <c r="E13" s="329"/>
      <c r="F13" s="310">
        <v>3179678</v>
      </c>
      <c r="G13" s="310">
        <v>0</v>
      </c>
      <c r="H13" s="310">
        <v>3179678</v>
      </c>
      <c r="I13" s="310">
        <v>6528730</v>
      </c>
      <c r="J13" s="310">
        <v>0</v>
      </c>
      <c r="K13" s="311">
        <v>6528730</v>
      </c>
      <c r="N13" s="307">
        <f t="shared" si="0"/>
        <v>0</v>
      </c>
      <c r="O13" s="307">
        <f t="shared" si="1"/>
        <v>0</v>
      </c>
    </row>
    <row r="14" spans="2:15" x14ac:dyDescent="0.25">
      <c r="B14" s="2"/>
      <c r="C14" s="358" t="s">
        <v>60</v>
      </c>
      <c r="D14" s="294" t="s">
        <v>93</v>
      </c>
      <c r="E14" s="329" t="s">
        <v>345</v>
      </c>
      <c r="F14" s="310">
        <v>982856</v>
      </c>
      <c r="G14" s="310">
        <v>0</v>
      </c>
      <c r="H14" s="310">
        <v>982856</v>
      </c>
      <c r="I14" s="310">
        <v>981446</v>
      </c>
      <c r="J14" s="310">
        <v>0</v>
      </c>
      <c r="K14" s="311">
        <v>981446</v>
      </c>
      <c r="N14" s="307">
        <f t="shared" si="0"/>
        <v>0</v>
      </c>
      <c r="O14" s="307">
        <f t="shared" si="1"/>
        <v>0</v>
      </c>
    </row>
    <row r="15" spans="2:15" s="121" customFormat="1" ht="31.5" x14ac:dyDescent="0.25">
      <c r="B15" s="25"/>
      <c r="C15" s="359" t="s">
        <v>61</v>
      </c>
      <c r="D15" s="295" t="s">
        <v>405</v>
      </c>
      <c r="E15" s="329"/>
      <c r="F15" s="310">
        <v>0</v>
      </c>
      <c r="G15" s="310">
        <v>0</v>
      </c>
      <c r="H15" s="310">
        <v>0</v>
      </c>
      <c r="I15" s="310">
        <v>0</v>
      </c>
      <c r="J15" s="310">
        <v>0</v>
      </c>
      <c r="K15" s="311">
        <v>0</v>
      </c>
      <c r="N15" s="307">
        <f t="shared" si="0"/>
        <v>0</v>
      </c>
      <c r="O15" s="307">
        <f t="shared" si="1"/>
        <v>0</v>
      </c>
    </row>
    <row r="16" spans="2:15" s="121" customFormat="1" x14ac:dyDescent="0.25">
      <c r="B16" s="25"/>
      <c r="C16" s="360" t="s">
        <v>62</v>
      </c>
      <c r="D16" s="296" t="s">
        <v>406</v>
      </c>
      <c r="E16" s="329" t="s">
        <v>346</v>
      </c>
      <c r="F16" s="310">
        <v>103029</v>
      </c>
      <c r="G16" s="310">
        <v>315157</v>
      </c>
      <c r="H16" s="310">
        <v>418186</v>
      </c>
      <c r="I16" s="310">
        <v>253642</v>
      </c>
      <c r="J16" s="310">
        <v>110475</v>
      </c>
      <c r="K16" s="311">
        <v>364117</v>
      </c>
      <c r="N16" s="307">
        <f t="shared" si="0"/>
        <v>0</v>
      </c>
      <c r="O16" s="307">
        <f t="shared" si="1"/>
        <v>0</v>
      </c>
    </row>
    <row r="17" spans="2:15" s="121" customFormat="1" ht="31.5" x14ac:dyDescent="0.25">
      <c r="B17" s="25"/>
      <c r="C17" s="361" t="s">
        <v>74</v>
      </c>
      <c r="D17" s="297" t="s">
        <v>407</v>
      </c>
      <c r="E17" s="329"/>
      <c r="F17" s="313">
        <v>103029</v>
      </c>
      <c r="G17" s="313">
        <v>315157</v>
      </c>
      <c r="H17" s="312">
        <v>418186</v>
      </c>
      <c r="I17" s="313">
        <v>253642</v>
      </c>
      <c r="J17" s="313">
        <v>110475</v>
      </c>
      <c r="K17" s="314">
        <v>364117</v>
      </c>
      <c r="N17" s="307">
        <f t="shared" si="0"/>
        <v>0</v>
      </c>
      <c r="O17" s="307">
        <f t="shared" si="1"/>
        <v>0</v>
      </c>
    </row>
    <row r="18" spans="2:15" s="121" customFormat="1" ht="31.5" x14ac:dyDescent="0.25">
      <c r="B18" s="25"/>
      <c r="C18" s="361" t="s">
        <v>75</v>
      </c>
      <c r="D18" s="297" t="s">
        <v>408</v>
      </c>
      <c r="E18" s="329"/>
      <c r="F18" s="313">
        <v>0</v>
      </c>
      <c r="G18" s="313">
        <v>0</v>
      </c>
      <c r="H18" s="312">
        <v>0</v>
      </c>
      <c r="I18" s="313">
        <v>0</v>
      </c>
      <c r="J18" s="313">
        <v>0</v>
      </c>
      <c r="K18" s="314">
        <v>0</v>
      </c>
      <c r="N18" s="307">
        <f t="shared" si="0"/>
        <v>0</v>
      </c>
      <c r="O18" s="307">
        <f t="shared" si="1"/>
        <v>0</v>
      </c>
    </row>
    <row r="19" spans="2:15" s="121" customFormat="1" ht="31.5" x14ac:dyDescent="0.25">
      <c r="B19" s="25"/>
      <c r="C19" s="265" t="s">
        <v>63</v>
      </c>
      <c r="D19" s="294" t="s">
        <v>572</v>
      </c>
      <c r="E19" s="329" t="s">
        <v>347</v>
      </c>
      <c r="F19" s="310">
        <v>385234</v>
      </c>
      <c r="G19" s="310">
        <v>1040</v>
      </c>
      <c r="H19" s="310">
        <v>386274</v>
      </c>
      <c r="I19" s="310">
        <v>371132</v>
      </c>
      <c r="J19" s="310">
        <v>1057</v>
      </c>
      <c r="K19" s="311">
        <v>372189</v>
      </c>
      <c r="N19" s="307">
        <f t="shared" si="0"/>
        <v>0</v>
      </c>
      <c r="O19" s="307">
        <f t="shared" si="1"/>
        <v>0</v>
      </c>
    </row>
    <row r="20" spans="2:15" x14ac:dyDescent="0.25">
      <c r="B20" s="2"/>
      <c r="C20" s="265" t="s">
        <v>409</v>
      </c>
      <c r="D20" s="294" t="s">
        <v>94</v>
      </c>
      <c r="E20" s="329" t="s">
        <v>348</v>
      </c>
      <c r="F20" s="316">
        <v>770197</v>
      </c>
      <c r="G20" s="319">
        <v>110252</v>
      </c>
      <c r="H20" s="310">
        <v>880449</v>
      </c>
      <c r="I20" s="316">
        <v>384517</v>
      </c>
      <c r="J20" s="316">
        <v>66460</v>
      </c>
      <c r="K20" s="311">
        <v>450977</v>
      </c>
      <c r="N20" s="307">
        <f t="shared" si="0"/>
        <v>0</v>
      </c>
      <c r="O20" s="307">
        <f t="shared" si="1"/>
        <v>0</v>
      </c>
    </row>
    <row r="21" spans="2:15" s="121" customFormat="1" x14ac:dyDescent="0.25">
      <c r="B21" s="25"/>
      <c r="C21" s="363" t="s">
        <v>77</v>
      </c>
      <c r="D21" s="299" t="s">
        <v>217</v>
      </c>
      <c r="E21" s="329"/>
      <c r="F21" s="312">
        <v>0</v>
      </c>
      <c r="G21" s="312">
        <v>0</v>
      </c>
      <c r="H21" s="312">
        <v>0</v>
      </c>
      <c r="I21" s="312">
        <v>0</v>
      </c>
      <c r="J21" s="312">
        <v>0</v>
      </c>
      <c r="K21" s="315">
        <v>0</v>
      </c>
      <c r="N21" s="307">
        <f t="shared" si="0"/>
        <v>0</v>
      </c>
      <c r="O21" s="307">
        <f t="shared" si="1"/>
        <v>0</v>
      </c>
    </row>
    <row r="22" spans="2:15" s="121" customFormat="1" x14ac:dyDescent="0.25">
      <c r="B22" s="25"/>
      <c r="C22" s="363" t="s">
        <v>78</v>
      </c>
      <c r="D22" s="298" t="s">
        <v>229</v>
      </c>
      <c r="E22" s="329"/>
      <c r="F22" s="312">
        <v>266168</v>
      </c>
      <c r="G22" s="312">
        <v>0</v>
      </c>
      <c r="H22" s="312">
        <v>266168</v>
      </c>
      <c r="I22" s="312">
        <v>245456</v>
      </c>
      <c r="J22" s="312">
        <v>0</v>
      </c>
      <c r="K22" s="315">
        <v>245456</v>
      </c>
      <c r="N22" s="307">
        <f t="shared" si="0"/>
        <v>0</v>
      </c>
      <c r="O22" s="307">
        <f t="shared" si="1"/>
        <v>0</v>
      </c>
    </row>
    <row r="23" spans="2:15" s="121" customFormat="1" x14ac:dyDescent="0.25">
      <c r="B23" s="25"/>
      <c r="C23" s="363" t="s">
        <v>182</v>
      </c>
      <c r="D23" s="298" t="s">
        <v>307</v>
      </c>
      <c r="E23" s="329"/>
      <c r="F23" s="312">
        <v>0</v>
      </c>
      <c r="G23" s="312">
        <v>0</v>
      </c>
      <c r="H23" s="312">
        <v>0</v>
      </c>
      <c r="I23" s="312">
        <v>0</v>
      </c>
      <c r="J23" s="312">
        <v>0</v>
      </c>
      <c r="K23" s="315">
        <v>0</v>
      </c>
      <c r="N23" s="307">
        <f t="shared" si="0"/>
        <v>0</v>
      </c>
      <c r="O23" s="307">
        <f t="shared" si="1"/>
        <v>0</v>
      </c>
    </row>
    <row r="24" spans="2:15" s="121" customFormat="1" x14ac:dyDescent="0.25">
      <c r="B24" s="25"/>
      <c r="C24" s="363" t="s">
        <v>233</v>
      </c>
      <c r="D24" s="298" t="s">
        <v>95</v>
      </c>
      <c r="E24" s="329"/>
      <c r="F24" s="312">
        <v>504029</v>
      </c>
      <c r="G24" s="312">
        <v>110252</v>
      </c>
      <c r="H24" s="312">
        <v>614281</v>
      </c>
      <c r="I24" s="312">
        <v>139061</v>
      </c>
      <c r="J24" s="312">
        <v>66460</v>
      </c>
      <c r="K24" s="315">
        <v>205521</v>
      </c>
      <c r="N24" s="307">
        <f t="shared" si="0"/>
        <v>0</v>
      </c>
      <c r="O24" s="307">
        <f t="shared" si="1"/>
        <v>0</v>
      </c>
    </row>
    <row r="25" spans="2:15" s="121" customFormat="1" x14ac:dyDescent="0.25">
      <c r="B25" s="25"/>
      <c r="C25" s="265" t="s">
        <v>79</v>
      </c>
      <c r="D25" s="300" t="s">
        <v>410</v>
      </c>
      <c r="E25" s="329" t="s">
        <v>349</v>
      </c>
      <c r="F25" s="310">
        <v>483940</v>
      </c>
      <c r="G25" s="310">
        <v>0</v>
      </c>
      <c r="H25" s="310">
        <v>483940</v>
      </c>
      <c r="I25" s="310">
        <v>357621</v>
      </c>
      <c r="J25" s="310">
        <v>0</v>
      </c>
      <c r="K25" s="311">
        <v>357621</v>
      </c>
      <c r="N25" s="307">
        <f t="shared" si="0"/>
        <v>0</v>
      </c>
      <c r="O25" s="307">
        <f t="shared" si="1"/>
        <v>0</v>
      </c>
    </row>
    <row r="26" spans="2:15" x14ac:dyDescent="0.25">
      <c r="B26" s="2"/>
      <c r="C26" s="265" t="s">
        <v>80</v>
      </c>
      <c r="D26" s="300" t="s">
        <v>411</v>
      </c>
      <c r="E26" s="329" t="s">
        <v>350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1">
        <v>0</v>
      </c>
      <c r="N26" s="307">
        <f t="shared" si="0"/>
        <v>0</v>
      </c>
      <c r="O26" s="307">
        <f t="shared" si="1"/>
        <v>0</v>
      </c>
    </row>
    <row r="27" spans="2:15" ht="47.25" x14ac:dyDescent="0.25">
      <c r="B27" s="2"/>
      <c r="C27" s="265" t="s">
        <v>81</v>
      </c>
      <c r="D27" s="292" t="s">
        <v>330</v>
      </c>
      <c r="E27" s="329" t="s">
        <v>351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1">
        <v>0</v>
      </c>
      <c r="N27" s="307">
        <f t="shared" si="0"/>
        <v>0</v>
      </c>
      <c r="O27" s="307">
        <f t="shared" si="1"/>
        <v>0</v>
      </c>
    </row>
    <row r="28" spans="2:15" x14ac:dyDescent="0.25">
      <c r="B28" s="2"/>
      <c r="C28" s="363" t="s">
        <v>196</v>
      </c>
      <c r="D28" s="261" t="s">
        <v>393</v>
      </c>
      <c r="E28" s="329"/>
      <c r="F28" s="313">
        <v>0</v>
      </c>
      <c r="G28" s="313">
        <v>0</v>
      </c>
      <c r="H28" s="312">
        <v>0</v>
      </c>
      <c r="I28" s="313">
        <v>0</v>
      </c>
      <c r="J28" s="313">
        <v>0</v>
      </c>
      <c r="K28" s="315">
        <v>0</v>
      </c>
      <c r="N28" s="307">
        <f t="shared" si="0"/>
        <v>0</v>
      </c>
      <c r="O28" s="307">
        <f t="shared" si="1"/>
        <v>0</v>
      </c>
    </row>
    <row r="29" spans="2:15" x14ac:dyDescent="0.25">
      <c r="B29" s="2"/>
      <c r="C29" s="363" t="s">
        <v>197</v>
      </c>
      <c r="D29" s="261" t="s">
        <v>306</v>
      </c>
      <c r="E29" s="329"/>
      <c r="F29" s="313">
        <v>0</v>
      </c>
      <c r="G29" s="313">
        <v>0</v>
      </c>
      <c r="H29" s="312">
        <v>0</v>
      </c>
      <c r="I29" s="313">
        <v>0</v>
      </c>
      <c r="J29" s="313">
        <v>0</v>
      </c>
      <c r="K29" s="315">
        <v>0</v>
      </c>
      <c r="N29" s="307">
        <f t="shared" si="0"/>
        <v>0</v>
      </c>
      <c r="O29" s="307">
        <f t="shared" si="1"/>
        <v>0</v>
      </c>
    </row>
    <row r="30" spans="2:15" x14ac:dyDescent="0.25">
      <c r="B30" s="2"/>
      <c r="C30" s="265" t="s">
        <v>82</v>
      </c>
      <c r="D30" s="300" t="s">
        <v>412</v>
      </c>
      <c r="E30" s="329" t="s">
        <v>352</v>
      </c>
      <c r="F30" s="310">
        <v>0</v>
      </c>
      <c r="G30" s="310">
        <v>3745652</v>
      </c>
      <c r="H30" s="310">
        <v>3745652</v>
      </c>
      <c r="I30" s="310">
        <v>0</v>
      </c>
      <c r="J30" s="310">
        <v>3246755</v>
      </c>
      <c r="K30" s="311">
        <v>3246755</v>
      </c>
      <c r="N30" s="307">
        <f t="shared" si="0"/>
        <v>0</v>
      </c>
      <c r="O30" s="307">
        <f t="shared" si="1"/>
        <v>0</v>
      </c>
    </row>
    <row r="31" spans="2:15" x14ac:dyDescent="0.25">
      <c r="B31" s="2"/>
      <c r="C31" s="363" t="s">
        <v>231</v>
      </c>
      <c r="D31" s="301" t="s">
        <v>228</v>
      </c>
      <c r="E31" s="329"/>
      <c r="F31" s="313">
        <v>0</v>
      </c>
      <c r="G31" s="313">
        <v>3745652</v>
      </c>
      <c r="H31" s="312">
        <v>3745652</v>
      </c>
      <c r="I31" s="313">
        <v>0</v>
      </c>
      <c r="J31" s="313">
        <v>3246755</v>
      </c>
      <c r="K31" s="315">
        <v>3246755</v>
      </c>
      <c r="N31" s="307">
        <f t="shared" si="0"/>
        <v>0</v>
      </c>
      <c r="O31" s="307">
        <f t="shared" si="1"/>
        <v>0</v>
      </c>
    </row>
    <row r="32" spans="2:15" x14ac:dyDescent="0.25">
      <c r="B32" s="2"/>
      <c r="C32" s="363" t="s">
        <v>232</v>
      </c>
      <c r="D32" s="301" t="s">
        <v>413</v>
      </c>
      <c r="E32" s="329"/>
      <c r="F32" s="312">
        <v>0</v>
      </c>
      <c r="G32" s="312">
        <v>0</v>
      </c>
      <c r="H32" s="312">
        <v>0</v>
      </c>
      <c r="I32" s="312">
        <v>0</v>
      </c>
      <c r="J32" s="312">
        <v>0</v>
      </c>
      <c r="K32" s="315">
        <v>0</v>
      </c>
      <c r="N32" s="307">
        <f t="shared" si="0"/>
        <v>0</v>
      </c>
      <c r="O32" s="307">
        <f t="shared" si="1"/>
        <v>0</v>
      </c>
    </row>
    <row r="33" spans="2:15" s="124" customFormat="1" x14ac:dyDescent="0.25">
      <c r="B33" s="123"/>
      <c r="C33" s="358" t="s">
        <v>83</v>
      </c>
      <c r="D33" s="302" t="s">
        <v>414</v>
      </c>
      <c r="E33" s="329" t="s">
        <v>353</v>
      </c>
      <c r="F33" s="310">
        <v>2401214</v>
      </c>
      <c r="G33" s="320">
        <v>1357776</v>
      </c>
      <c r="H33" s="310">
        <v>3758990</v>
      </c>
      <c r="I33" s="310">
        <v>2150492</v>
      </c>
      <c r="J33" s="310">
        <v>1229900</v>
      </c>
      <c r="K33" s="311">
        <v>3380392</v>
      </c>
      <c r="N33" s="307">
        <f t="shared" si="0"/>
        <v>0</v>
      </c>
      <c r="O33" s="307">
        <f t="shared" si="1"/>
        <v>0</v>
      </c>
    </row>
    <row r="34" spans="2:15" s="124" customFormat="1" x14ac:dyDescent="0.25">
      <c r="B34" s="123"/>
      <c r="C34" s="265" t="s">
        <v>84</v>
      </c>
      <c r="D34" s="300" t="s">
        <v>558</v>
      </c>
      <c r="E34" s="329" t="s">
        <v>354</v>
      </c>
      <c r="F34" s="310">
        <v>7397887</v>
      </c>
      <c r="G34" s="320">
        <v>-83661</v>
      </c>
      <c r="H34" s="310">
        <v>7314226</v>
      </c>
      <c r="I34" s="310">
        <v>6600270</v>
      </c>
      <c r="J34" s="310">
        <v>-33207</v>
      </c>
      <c r="K34" s="311">
        <v>6567063</v>
      </c>
      <c r="N34" s="307">
        <f t="shared" si="0"/>
        <v>0</v>
      </c>
      <c r="O34" s="307">
        <f t="shared" si="1"/>
        <v>0</v>
      </c>
    </row>
    <row r="35" spans="2:15" s="124" customFormat="1" x14ac:dyDescent="0.25">
      <c r="B35" s="123"/>
      <c r="C35" s="362" t="s">
        <v>215</v>
      </c>
      <c r="D35" s="298" t="s">
        <v>96</v>
      </c>
      <c r="E35" s="329"/>
      <c r="F35" s="312">
        <v>2600000</v>
      </c>
      <c r="G35" s="318">
        <v>0</v>
      </c>
      <c r="H35" s="312">
        <v>2600000</v>
      </c>
      <c r="I35" s="312">
        <v>2600000</v>
      </c>
      <c r="J35" s="312">
        <v>0</v>
      </c>
      <c r="K35" s="315">
        <v>2600000</v>
      </c>
      <c r="N35" s="307">
        <f t="shared" si="0"/>
        <v>0</v>
      </c>
      <c r="O35" s="307">
        <f t="shared" si="1"/>
        <v>0</v>
      </c>
    </row>
    <row r="36" spans="2:15" x14ac:dyDescent="0.25">
      <c r="B36" s="2"/>
      <c r="C36" s="362" t="s">
        <v>216</v>
      </c>
      <c r="D36" s="298" t="s">
        <v>97</v>
      </c>
      <c r="E36" s="329"/>
      <c r="F36" s="312">
        <v>3946</v>
      </c>
      <c r="G36" s="318">
        <v>0</v>
      </c>
      <c r="H36" s="312">
        <v>3946</v>
      </c>
      <c r="I36" s="312">
        <v>2987</v>
      </c>
      <c r="J36" s="312">
        <v>0</v>
      </c>
      <c r="K36" s="315">
        <v>2987</v>
      </c>
      <c r="N36" s="307">
        <f t="shared" si="0"/>
        <v>0</v>
      </c>
      <c r="O36" s="307">
        <f t="shared" si="1"/>
        <v>0</v>
      </c>
    </row>
    <row r="37" spans="2:15" x14ac:dyDescent="0.25">
      <c r="B37" s="2"/>
      <c r="C37" s="362" t="s">
        <v>234</v>
      </c>
      <c r="D37" s="303" t="s">
        <v>98</v>
      </c>
      <c r="E37" s="329"/>
      <c r="F37" s="318">
        <v>0</v>
      </c>
      <c r="G37" s="318">
        <v>0</v>
      </c>
      <c r="H37" s="312">
        <v>0</v>
      </c>
      <c r="I37" s="313">
        <v>0</v>
      </c>
      <c r="J37" s="312">
        <v>0</v>
      </c>
      <c r="K37" s="314">
        <v>0</v>
      </c>
      <c r="L37" s="125"/>
      <c r="N37" s="307">
        <f t="shared" si="0"/>
        <v>0</v>
      </c>
      <c r="O37" s="307">
        <f t="shared" si="1"/>
        <v>0</v>
      </c>
    </row>
    <row r="38" spans="2:15" x14ac:dyDescent="0.25">
      <c r="B38" s="2"/>
      <c r="C38" s="362" t="s">
        <v>235</v>
      </c>
      <c r="D38" s="303" t="s">
        <v>99</v>
      </c>
      <c r="E38" s="329"/>
      <c r="F38" s="312">
        <v>0</v>
      </c>
      <c r="G38" s="318">
        <v>0</v>
      </c>
      <c r="H38" s="312">
        <v>0</v>
      </c>
      <c r="I38" s="312">
        <v>0</v>
      </c>
      <c r="J38" s="313">
        <v>0</v>
      </c>
      <c r="K38" s="315">
        <v>0</v>
      </c>
      <c r="N38" s="307">
        <f t="shared" si="0"/>
        <v>0</v>
      </c>
      <c r="O38" s="307">
        <f t="shared" si="1"/>
        <v>0</v>
      </c>
    </row>
    <row r="39" spans="2:15" x14ac:dyDescent="0.25">
      <c r="B39" s="2"/>
      <c r="C39" s="362" t="s">
        <v>236</v>
      </c>
      <c r="D39" s="303" t="s">
        <v>100</v>
      </c>
      <c r="E39" s="329"/>
      <c r="F39" s="312">
        <v>3946</v>
      </c>
      <c r="G39" s="312">
        <v>0</v>
      </c>
      <c r="H39" s="312">
        <v>3946</v>
      </c>
      <c r="I39" s="313">
        <v>2987</v>
      </c>
      <c r="J39" s="313">
        <v>0</v>
      </c>
      <c r="K39" s="315">
        <v>2987</v>
      </c>
      <c r="N39" s="307">
        <f t="shared" si="0"/>
        <v>0</v>
      </c>
      <c r="O39" s="307">
        <f t="shared" si="1"/>
        <v>0</v>
      </c>
    </row>
    <row r="40" spans="2:15" ht="30" x14ac:dyDescent="0.25">
      <c r="B40" s="2"/>
      <c r="C40" s="362" t="s">
        <v>237</v>
      </c>
      <c r="D40" s="303" t="s">
        <v>415</v>
      </c>
      <c r="E40" s="329"/>
      <c r="F40" s="312">
        <v>230176</v>
      </c>
      <c r="G40" s="312">
        <v>0</v>
      </c>
      <c r="H40" s="312">
        <v>230176</v>
      </c>
      <c r="I40" s="312">
        <v>230176</v>
      </c>
      <c r="J40" s="312">
        <v>0</v>
      </c>
      <c r="K40" s="315">
        <v>230176</v>
      </c>
      <c r="N40" s="307">
        <f t="shared" si="0"/>
        <v>0</v>
      </c>
      <c r="O40" s="307">
        <f t="shared" si="1"/>
        <v>0</v>
      </c>
    </row>
    <row r="41" spans="2:15" ht="30" x14ac:dyDescent="0.25">
      <c r="B41" s="2"/>
      <c r="C41" s="362" t="s">
        <v>238</v>
      </c>
      <c r="D41" s="303" t="s">
        <v>416</v>
      </c>
      <c r="E41" s="329"/>
      <c r="F41" s="312">
        <v>147658</v>
      </c>
      <c r="G41" s="312">
        <v>-83661</v>
      </c>
      <c r="H41" s="312">
        <v>63997</v>
      </c>
      <c r="I41" s="312">
        <v>67870</v>
      </c>
      <c r="J41" s="312">
        <v>-33207</v>
      </c>
      <c r="K41" s="315">
        <v>34663</v>
      </c>
      <c r="N41" s="307">
        <f t="shared" si="0"/>
        <v>0</v>
      </c>
      <c r="O41" s="307">
        <f t="shared" si="1"/>
        <v>0</v>
      </c>
    </row>
    <row r="42" spans="2:15" x14ac:dyDescent="0.25">
      <c r="B42" s="2"/>
      <c r="C42" s="362" t="s">
        <v>417</v>
      </c>
      <c r="D42" s="298" t="s">
        <v>101</v>
      </c>
      <c r="E42" s="329"/>
      <c r="F42" s="312">
        <v>3697744</v>
      </c>
      <c r="G42" s="312">
        <v>0</v>
      </c>
      <c r="H42" s="312">
        <v>3697744</v>
      </c>
      <c r="I42" s="312">
        <v>2776690</v>
      </c>
      <c r="J42" s="312">
        <v>0</v>
      </c>
      <c r="K42" s="315">
        <v>2776690</v>
      </c>
      <c r="N42" s="307">
        <f t="shared" si="0"/>
        <v>0</v>
      </c>
      <c r="O42" s="307">
        <f t="shared" si="1"/>
        <v>0</v>
      </c>
    </row>
    <row r="43" spans="2:15" x14ac:dyDescent="0.25">
      <c r="B43" s="2"/>
      <c r="C43" s="362" t="s">
        <v>418</v>
      </c>
      <c r="D43" s="303" t="s">
        <v>102</v>
      </c>
      <c r="E43" s="329"/>
      <c r="F43" s="312">
        <v>269468</v>
      </c>
      <c r="G43" s="312">
        <v>0</v>
      </c>
      <c r="H43" s="312">
        <v>269468</v>
      </c>
      <c r="I43" s="312">
        <v>227423</v>
      </c>
      <c r="J43" s="312">
        <v>0</v>
      </c>
      <c r="K43" s="315">
        <v>227423</v>
      </c>
      <c r="N43" s="307">
        <f t="shared" si="0"/>
        <v>0</v>
      </c>
      <c r="O43" s="307">
        <f t="shared" si="1"/>
        <v>0</v>
      </c>
    </row>
    <row r="44" spans="2:15" x14ac:dyDescent="0.25">
      <c r="B44" s="2"/>
      <c r="C44" s="362" t="s">
        <v>419</v>
      </c>
      <c r="D44" s="303" t="s">
        <v>103</v>
      </c>
      <c r="E44" s="329"/>
      <c r="F44" s="312">
        <v>0</v>
      </c>
      <c r="G44" s="312">
        <v>0</v>
      </c>
      <c r="H44" s="312">
        <v>0</v>
      </c>
      <c r="I44" s="312">
        <v>0</v>
      </c>
      <c r="J44" s="312">
        <v>0</v>
      </c>
      <c r="K44" s="315">
        <v>0</v>
      </c>
      <c r="N44" s="307">
        <f t="shared" si="0"/>
        <v>0</v>
      </c>
      <c r="O44" s="307">
        <f t="shared" si="1"/>
        <v>0</v>
      </c>
    </row>
    <row r="45" spans="2:15" x14ac:dyDescent="0.25">
      <c r="B45" s="2"/>
      <c r="C45" s="362" t="s">
        <v>420</v>
      </c>
      <c r="D45" s="303" t="s">
        <v>104</v>
      </c>
      <c r="E45" s="329"/>
      <c r="F45" s="312">
        <v>3425491</v>
      </c>
      <c r="G45" s="312">
        <v>0</v>
      </c>
      <c r="H45" s="312">
        <v>3425491</v>
      </c>
      <c r="I45" s="312">
        <v>2546482</v>
      </c>
      <c r="J45" s="312">
        <v>0</v>
      </c>
      <c r="K45" s="315">
        <v>2546482</v>
      </c>
      <c r="N45" s="307">
        <f t="shared" si="0"/>
        <v>0</v>
      </c>
      <c r="O45" s="307">
        <f t="shared" si="1"/>
        <v>0</v>
      </c>
    </row>
    <row r="46" spans="2:15" s="124" customFormat="1" x14ac:dyDescent="0.25">
      <c r="B46" s="123"/>
      <c r="C46" s="362" t="s">
        <v>421</v>
      </c>
      <c r="D46" s="303" t="s">
        <v>105</v>
      </c>
      <c r="E46" s="329"/>
      <c r="F46" s="312">
        <v>2785</v>
      </c>
      <c r="G46" s="312">
        <v>0</v>
      </c>
      <c r="H46" s="312">
        <v>2785</v>
      </c>
      <c r="I46" s="312">
        <v>2785</v>
      </c>
      <c r="J46" s="312">
        <v>0</v>
      </c>
      <c r="K46" s="315">
        <v>2785</v>
      </c>
      <c r="N46" s="307">
        <f t="shared" si="0"/>
        <v>0</v>
      </c>
      <c r="O46" s="307">
        <f t="shared" si="1"/>
        <v>0</v>
      </c>
    </row>
    <row r="47" spans="2:15" x14ac:dyDescent="0.25">
      <c r="B47" s="2"/>
      <c r="C47" s="362" t="s">
        <v>422</v>
      </c>
      <c r="D47" s="298" t="s">
        <v>106</v>
      </c>
      <c r="E47" s="329"/>
      <c r="F47" s="312">
        <v>718363</v>
      </c>
      <c r="G47" s="312">
        <v>0</v>
      </c>
      <c r="H47" s="312">
        <v>718363</v>
      </c>
      <c r="I47" s="312">
        <v>922547</v>
      </c>
      <c r="J47" s="312">
        <v>0</v>
      </c>
      <c r="K47" s="315">
        <v>922547</v>
      </c>
      <c r="N47" s="307">
        <f t="shared" si="0"/>
        <v>0</v>
      </c>
      <c r="O47" s="307">
        <f t="shared" si="1"/>
        <v>0</v>
      </c>
    </row>
    <row r="48" spans="2:15" s="124" customFormat="1" x14ac:dyDescent="0.25">
      <c r="B48" s="123"/>
      <c r="C48" s="362" t="s">
        <v>423</v>
      </c>
      <c r="D48" s="304" t="s">
        <v>424</v>
      </c>
      <c r="E48" s="329"/>
      <c r="F48" s="312">
        <v>1493</v>
      </c>
      <c r="G48" s="312">
        <v>0</v>
      </c>
      <c r="H48" s="312">
        <v>1493</v>
      </c>
      <c r="I48" s="312">
        <v>-53</v>
      </c>
      <c r="J48" s="312">
        <v>0</v>
      </c>
      <c r="K48" s="315">
        <v>-53</v>
      </c>
      <c r="N48" s="307">
        <f t="shared" si="0"/>
        <v>0</v>
      </c>
      <c r="O48" s="307">
        <f t="shared" si="1"/>
        <v>0</v>
      </c>
    </row>
    <row r="49" spans="2:15" x14ac:dyDescent="0.25">
      <c r="B49" s="2"/>
      <c r="C49" s="362" t="s">
        <v>425</v>
      </c>
      <c r="D49" s="304" t="s">
        <v>426</v>
      </c>
      <c r="E49" s="329"/>
      <c r="F49" s="312">
        <v>716870</v>
      </c>
      <c r="G49" s="312">
        <v>0</v>
      </c>
      <c r="H49" s="312">
        <v>716870</v>
      </c>
      <c r="I49" s="312">
        <v>922600</v>
      </c>
      <c r="J49" s="312">
        <v>0</v>
      </c>
      <c r="K49" s="315">
        <v>922600</v>
      </c>
      <c r="N49" s="307">
        <f t="shared" si="0"/>
        <v>0</v>
      </c>
      <c r="O49" s="307">
        <f t="shared" si="1"/>
        <v>0</v>
      </c>
    </row>
    <row r="50" spans="2:15" x14ac:dyDescent="0.25">
      <c r="B50" s="2"/>
      <c r="C50" s="362" t="s">
        <v>427</v>
      </c>
      <c r="D50" s="299" t="s">
        <v>428</v>
      </c>
      <c r="E50" s="330"/>
      <c r="F50" s="312">
        <v>0</v>
      </c>
      <c r="G50" s="312">
        <v>0</v>
      </c>
      <c r="H50" s="312">
        <v>0</v>
      </c>
      <c r="I50" s="312">
        <v>0</v>
      </c>
      <c r="J50" s="312">
        <v>0</v>
      </c>
      <c r="K50" s="315">
        <v>0</v>
      </c>
      <c r="N50" s="307">
        <f t="shared" si="0"/>
        <v>0</v>
      </c>
      <c r="O50" s="307">
        <f t="shared" si="1"/>
        <v>0</v>
      </c>
    </row>
    <row r="51" spans="2:15" x14ac:dyDescent="0.25">
      <c r="B51" s="2"/>
      <c r="C51" s="434"/>
      <c r="D51" s="299"/>
      <c r="E51" s="329"/>
      <c r="F51" s="312"/>
      <c r="G51" s="312"/>
      <c r="H51" s="312"/>
      <c r="I51" s="312"/>
      <c r="J51" s="312"/>
      <c r="K51" s="315"/>
      <c r="N51" s="307">
        <f t="shared" si="0"/>
        <v>0</v>
      </c>
      <c r="O51" s="307">
        <f t="shared" si="1"/>
        <v>0</v>
      </c>
    </row>
    <row r="52" spans="2:15" x14ac:dyDescent="0.25">
      <c r="B52" s="26"/>
      <c r="C52" s="435"/>
      <c r="D52" s="305" t="s">
        <v>429</v>
      </c>
      <c r="E52" s="323"/>
      <c r="F52" s="317">
        <v>47289171</v>
      </c>
      <c r="G52" s="317">
        <v>71833650</v>
      </c>
      <c r="H52" s="317">
        <v>119122821</v>
      </c>
      <c r="I52" s="317">
        <v>41611875</v>
      </c>
      <c r="J52" s="317">
        <v>70867059</v>
      </c>
      <c r="K52" s="252">
        <v>112478934</v>
      </c>
      <c r="N52" s="307">
        <f t="shared" si="0"/>
        <v>0</v>
      </c>
      <c r="O52" s="307">
        <f t="shared" si="1"/>
        <v>0</v>
      </c>
    </row>
    <row r="53" spans="2:15" x14ac:dyDescent="0.25">
      <c r="B53" s="4"/>
      <c r="C53" s="9"/>
      <c r="D53" s="10"/>
      <c r="E53" s="109"/>
      <c r="F53" s="126"/>
      <c r="H53" s="99"/>
    </row>
    <row r="54" spans="2:15" x14ac:dyDescent="0.25">
      <c r="B54" s="548"/>
      <c r="C54" s="548"/>
      <c r="D54" s="548"/>
      <c r="E54" s="548"/>
      <c r="F54" s="548"/>
      <c r="G54" s="548"/>
      <c r="H54" s="548"/>
      <c r="I54" s="548"/>
      <c r="J54" s="548"/>
      <c r="K54" s="548"/>
    </row>
    <row r="56" spans="2:15" x14ac:dyDescent="0.25">
      <c r="F56" s="306">
        <f t="shared" ref="F56:K56" si="2">+F16-SUM(F17:F18)</f>
        <v>0</v>
      </c>
      <c r="G56" s="306">
        <f t="shared" si="2"/>
        <v>0</v>
      </c>
      <c r="H56" s="306">
        <f t="shared" si="2"/>
        <v>0</v>
      </c>
      <c r="I56" s="306">
        <f t="shared" si="2"/>
        <v>0</v>
      </c>
      <c r="J56" s="306">
        <f t="shared" si="2"/>
        <v>0</v>
      </c>
      <c r="K56" s="306">
        <f t="shared" si="2"/>
        <v>0</v>
      </c>
    </row>
    <row r="57" spans="2:15" x14ac:dyDescent="0.25">
      <c r="F57" s="306">
        <f>+F20-SUM(F21:F24)</f>
        <v>0</v>
      </c>
      <c r="G57" s="306">
        <f t="shared" ref="G57:K57" si="3">+G20-SUM(G21:G24)</f>
        <v>0</v>
      </c>
      <c r="H57" s="306">
        <f t="shared" si="3"/>
        <v>0</v>
      </c>
      <c r="I57" s="306">
        <f t="shared" si="3"/>
        <v>0</v>
      </c>
      <c r="J57" s="306">
        <f t="shared" si="3"/>
        <v>0</v>
      </c>
      <c r="K57" s="306">
        <f t="shared" si="3"/>
        <v>0</v>
      </c>
    </row>
    <row r="58" spans="2:15" x14ac:dyDescent="0.25">
      <c r="F58" s="306">
        <f>+F27-SUM(F28:F29)</f>
        <v>0</v>
      </c>
      <c r="G58" s="306">
        <f t="shared" ref="G58:K58" si="4">+G27-SUM(G28:G29)</f>
        <v>0</v>
      </c>
      <c r="H58" s="306">
        <f t="shared" si="4"/>
        <v>0</v>
      </c>
      <c r="I58" s="306">
        <f t="shared" si="4"/>
        <v>0</v>
      </c>
      <c r="J58" s="306">
        <f t="shared" si="4"/>
        <v>0</v>
      </c>
      <c r="K58" s="306">
        <f t="shared" si="4"/>
        <v>0</v>
      </c>
    </row>
    <row r="59" spans="2:15" x14ac:dyDescent="0.25">
      <c r="F59" s="306">
        <f>+F30-SUM(F31:F32)</f>
        <v>0</v>
      </c>
      <c r="G59" s="306">
        <f t="shared" ref="G59:K59" si="5">+G30-SUM(G31:G32)</f>
        <v>0</v>
      </c>
      <c r="H59" s="306">
        <f t="shared" si="5"/>
        <v>0</v>
      </c>
      <c r="I59" s="306">
        <f t="shared" si="5"/>
        <v>0</v>
      </c>
      <c r="J59" s="306">
        <f t="shared" si="5"/>
        <v>0</v>
      </c>
      <c r="K59" s="306">
        <f t="shared" si="5"/>
        <v>0</v>
      </c>
    </row>
    <row r="60" spans="2:15" x14ac:dyDescent="0.25">
      <c r="F60" s="306">
        <f>+F34-F35-F36-F40-F41-F42-F47-F50</f>
        <v>0</v>
      </c>
      <c r="G60" s="306">
        <f t="shared" ref="G60:K60" si="6">+G34-G35-G36-G40-G41-G42-G47-G50</f>
        <v>0</v>
      </c>
      <c r="H60" s="306">
        <f t="shared" si="6"/>
        <v>0</v>
      </c>
      <c r="I60" s="306">
        <f t="shared" si="6"/>
        <v>0</v>
      </c>
      <c r="J60" s="306">
        <f t="shared" si="6"/>
        <v>0</v>
      </c>
      <c r="K60" s="306">
        <f t="shared" si="6"/>
        <v>0</v>
      </c>
    </row>
    <row r="61" spans="2:15" x14ac:dyDescent="0.25">
      <c r="F61" s="306">
        <f>+F36-SUM(F37:F39)</f>
        <v>0</v>
      </c>
      <c r="G61" s="306">
        <f t="shared" ref="G61:K61" si="7">+G36-SUM(G37:G39)</f>
        <v>0</v>
      </c>
      <c r="H61" s="306">
        <f t="shared" si="7"/>
        <v>0</v>
      </c>
      <c r="I61" s="306">
        <f t="shared" si="7"/>
        <v>0</v>
      </c>
      <c r="J61" s="306">
        <f t="shared" si="7"/>
        <v>0</v>
      </c>
      <c r="K61" s="306">
        <f t="shared" si="7"/>
        <v>0</v>
      </c>
    </row>
    <row r="62" spans="2:15" x14ac:dyDescent="0.25">
      <c r="F62" s="306">
        <f>+F42-SUM(F43:F46)</f>
        <v>0</v>
      </c>
      <c r="G62" s="306">
        <f t="shared" ref="G62:K62" si="8">+G42-SUM(G43:G46)</f>
        <v>0</v>
      </c>
      <c r="H62" s="306">
        <f t="shared" si="8"/>
        <v>0</v>
      </c>
      <c r="I62" s="306">
        <f t="shared" si="8"/>
        <v>0</v>
      </c>
      <c r="J62" s="306">
        <f t="shared" si="8"/>
        <v>0</v>
      </c>
      <c r="K62" s="306">
        <f t="shared" si="8"/>
        <v>0</v>
      </c>
    </row>
    <row r="63" spans="2:15" x14ac:dyDescent="0.25">
      <c r="F63" s="306">
        <f>+F47-SUM(F48:F49)</f>
        <v>0</v>
      </c>
      <c r="G63" s="306">
        <f t="shared" ref="G63:K63" si="9">+G47-SUM(G48:G49)</f>
        <v>0</v>
      </c>
      <c r="H63" s="306">
        <f t="shared" si="9"/>
        <v>0</v>
      </c>
      <c r="I63" s="306">
        <f t="shared" si="9"/>
        <v>0</v>
      </c>
      <c r="J63" s="306">
        <f t="shared" si="9"/>
        <v>0</v>
      </c>
      <c r="K63" s="306">
        <f t="shared" si="9"/>
        <v>0</v>
      </c>
    </row>
    <row r="64" spans="2:15" x14ac:dyDescent="0.25">
      <c r="F64" s="306">
        <f>+F52-(+F11+F12+F13+F14+F15+F16+F19+F20+F25+F26+F27+F30+F33+F34)</f>
        <v>0</v>
      </c>
      <c r="G64" s="306">
        <f t="shared" ref="G64:K64" si="10">+G52-(+G11+G12+G13+G14+G15+G16+G19+G20+G25+G26+G27+G30+G33+G34)</f>
        <v>0</v>
      </c>
      <c r="H64" s="306">
        <f t="shared" si="10"/>
        <v>0</v>
      </c>
      <c r="I64" s="306">
        <f t="shared" si="10"/>
        <v>0</v>
      </c>
      <c r="J64" s="306">
        <f t="shared" si="10"/>
        <v>0</v>
      </c>
      <c r="K64" s="306">
        <f t="shared" si="10"/>
        <v>0</v>
      </c>
    </row>
    <row r="65" spans="6:11" x14ac:dyDescent="0.25">
      <c r="F65" s="306"/>
      <c r="G65" s="306"/>
      <c r="H65" s="306"/>
      <c r="I65" s="306"/>
      <c r="J65" s="306"/>
      <c r="K65" s="306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9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RowHeight="12.75" x14ac:dyDescent="0.2"/>
  <cols>
    <col min="1" max="1" width="3" style="134" customWidth="1"/>
    <col min="2" max="2" width="9.140625" style="134"/>
    <col min="3" max="3" width="72.5703125" style="134" bestFit="1" customWidth="1"/>
    <col min="4" max="4" width="8.28515625" style="134" customWidth="1"/>
    <col min="5" max="10" width="15" style="134" customWidth="1"/>
    <col min="11" max="16384" width="9.140625" style="134"/>
  </cols>
  <sheetData>
    <row r="1" spans="1:11" x14ac:dyDescent="0.2">
      <c r="A1" s="129"/>
      <c r="B1" s="129"/>
      <c r="C1" s="131"/>
      <c r="D1" s="131"/>
      <c r="E1" s="130"/>
      <c r="F1" s="132"/>
      <c r="G1" s="447"/>
      <c r="H1" s="448"/>
      <c r="I1" s="132"/>
      <c r="J1" s="133"/>
    </row>
    <row r="2" spans="1:11" ht="16.5" customHeight="1" x14ac:dyDescent="0.25">
      <c r="A2" s="135"/>
      <c r="B2" s="567" t="s">
        <v>565</v>
      </c>
      <c r="C2" s="568"/>
      <c r="D2" s="136"/>
      <c r="E2" s="572" t="s">
        <v>357</v>
      </c>
      <c r="F2" s="572"/>
      <c r="G2" s="572"/>
      <c r="H2" s="572" t="s">
        <v>357</v>
      </c>
      <c r="I2" s="572"/>
      <c r="J2" s="573"/>
    </row>
    <row r="3" spans="1:11" ht="16.5" customHeight="1" x14ac:dyDescent="0.2">
      <c r="A3" s="135"/>
      <c r="B3" s="569"/>
      <c r="C3" s="568"/>
      <c r="D3" s="136"/>
      <c r="E3" s="564" t="s">
        <v>107</v>
      </c>
      <c r="F3" s="570"/>
      <c r="G3" s="570"/>
      <c r="H3" s="564" t="s">
        <v>108</v>
      </c>
      <c r="I3" s="570"/>
      <c r="J3" s="571"/>
    </row>
    <row r="4" spans="1:11" ht="16.5" customHeight="1" x14ac:dyDescent="0.2">
      <c r="A4" s="135"/>
      <c r="B4" s="322"/>
      <c r="C4" s="321"/>
      <c r="D4" s="136"/>
      <c r="E4" s="564" t="s">
        <v>373</v>
      </c>
      <c r="F4" s="565"/>
      <c r="G4" s="565"/>
      <c r="H4" s="564" t="s">
        <v>305</v>
      </c>
      <c r="I4" s="565"/>
      <c r="J4" s="566"/>
    </row>
    <row r="5" spans="1:11" ht="15.75" x14ac:dyDescent="0.25">
      <c r="A5" s="135"/>
      <c r="B5" s="155"/>
      <c r="C5" s="193"/>
      <c r="D5" s="17"/>
      <c r="E5" s="483"/>
      <c r="F5" s="85" t="s">
        <v>603</v>
      </c>
      <c r="G5" s="484"/>
      <c r="H5" s="468"/>
      <c r="I5" s="85" t="s">
        <v>601</v>
      </c>
      <c r="J5" s="469"/>
      <c r="K5" s="98"/>
    </row>
    <row r="6" spans="1:11" ht="9.9499999999999993" customHeight="1" x14ac:dyDescent="0.25">
      <c r="A6" s="135"/>
      <c r="B6" s="155"/>
      <c r="C6" s="193"/>
      <c r="D6" s="192"/>
      <c r="E6" s="137"/>
      <c r="F6" s="141"/>
      <c r="G6" s="445"/>
      <c r="H6" s="446"/>
      <c r="I6" s="141"/>
      <c r="J6" s="142"/>
      <c r="K6" s="98"/>
    </row>
    <row r="7" spans="1:11" ht="15.75" x14ac:dyDescent="0.2">
      <c r="A7" s="135"/>
      <c r="B7" s="135"/>
      <c r="C7" s="140"/>
      <c r="D7" s="143" t="s">
        <v>2</v>
      </c>
      <c r="E7" s="144" t="s">
        <v>183</v>
      </c>
      <c r="F7" s="143" t="s">
        <v>71</v>
      </c>
      <c r="G7" s="143" t="s">
        <v>109</v>
      </c>
      <c r="H7" s="143" t="s">
        <v>183</v>
      </c>
      <c r="I7" s="143" t="s">
        <v>71</v>
      </c>
      <c r="J7" s="145" t="s">
        <v>109</v>
      </c>
      <c r="K7" s="146"/>
    </row>
    <row r="8" spans="1:11" ht="15.75" x14ac:dyDescent="0.25">
      <c r="A8" s="135"/>
      <c r="B8" s="138"/>
      <c r="C8" s="139"/>
      <c r="D8" s="188" t="s">
        <v>361</v>
      </c>
      <c r="E8" s="147"/>
      <c r="F8" s="6"/>
      <c r="G8" s="6"/>
      <c r="H8" s="6"/>
      <c r="I8" s="6"/>
      <c r="J8" s="148"/>
    </row>
    <row r="9" spans="1:11" ht="15.75" x14ac:dyDescent="0.25">
      <c r="A9" s="135"/>
      <c r="B9" s="25" t="s">
        <v>110</v>
      </c>
      <c r="C9" s="8"/>
      <c r="D9" s="149"/>
      <c r="E9" s="241">
        <v>16333144</v>
      </c>
      <c r="F9" s="241">
        <v>70870413</v>
      </c>
      <c r="G9" s="241">
        <v>87203557</v>
      </c>
      <c r="H9" s="241">
        <v>15631050</v>
      </c>
      <c r="I9" s="241">
        <v>63180098</v>
      </c>
      <c r="J9" s="244">
        <v>78811148</v>
      </c>
    </row>
    <row r="10" spans="1:11" ht="15.75" x14ac:dyDescent="0.25">
      <c r="A10" s="135"/>
      <c r="B10" s="25" t="s">
        <v>36</v>
      </c>
      <c r="C10" s="8" t="s">
        <v>111</v>
      </c>
      <c r="D10" s="331" t="s">
        <v>343</v>
      </c>
      <c r="E10" s="241">
        <v>6101072</v>
      </c>
      <c r="F10" s="241">
        <v>8401840</v>
      </c>
      <c r="G10" s="241">
        <v>14502912</v>
      </c>
      <c r="H10" s="241">
        <v>5467103</v>
      </c>
      <c r="I10" s="241">
        <v>8494531</v>
      </c>
      <c r="J10" s="244">
        <v>13961634</v>
      </c>
    </row>
    <row r="11" spans="1:11" ht="15.75" x14ac:dyDescent="0.25">
      <c r="A11" s="135"/>
      <c r="B11" s="160" t="s">
        <v>510</v>
      </c>
      <c r="C11" s="4" t="s">
        <v>112</v>
      </c>
      <c r="D11" s="331"/>
      <c r="E11" s="242">
        <v>6095392</v>
      </c>
      <c r="F11" s="242">
        <v>4771020</v>
      </c>
      <c r="G11" s="242">
        <v>10866412</v>
      </c>
      <c r="H11" s="242">
        <v>5437116</v>
      </c>
      <c r="I11" s="242">
        <v>4617181</v>
      </c>
      <c r="J11" s="243">
        <v>10054297</v>
      </c>
    </row>
    <row r="12" spans="1:11" ht="15.75" x14ac:dyDescent="0.25">
      <c r="A12" s="135"/>
      <c r="B12" s="2" t="s">
        <v>511</v>
      </c>
      <c r="C12" s="4" t="s">
        <v>113</v>
      </c>
      <c r="D12" s="332"/>
      <c r="E12" s="242">
        <v>147341</v>
      </c>
      <c r="F12" s="242">
        <v>0</v>
      </c>
      <c r="G12" s="242">
        <v>147341</v>
      </c>
      <c r="H12" s="242">
        <v>123524</v>
      </c>
      <c r="I12" s="242">
        <v>0</v>
      </c>
      <c r="J12" s="243">
        <v>123524</v>
      </c>
    </row>
    <row r="13" spans="1:11" ht="15.75" x14ac:dyDescent="0.25">
      <c r="A13" s="135"/>
      <c r="B13" s="2" t="s">
        <v>512</v>
      </c>
      <c r="C13" s="4" t="s">
        <v>114</v>
      </c>
      <c r="D13" s="332"/>
      <c r="E13" s="242">
        <v>0</v>
      </c>
      <c r="F13" s="242">
        <v>0</v>
      </c>
      <c r="G13" s="242">
        <v>0</v>
      </c>
      <c r="H13" s="242">
        <v>0</v>
      </c>
      <c r="I13" s="242">
        <v>0</v>
      </c>
      <c r="J13" s="243">
        <v>0</v>
      </c>
    </row>
    <row r="14" spans="1:11" ht="15.75" x14ac:dyDescent="0.25">
      <c r="A14" s="135"/>
      <c r="B14" s="156" t="s">
        <v>513</v>
      </c>
      <c r="C14" s="4" t="s">
        <v>115</v>
      </c>
      <c r="D14" s="332"/>
      <c r="E14" s="242">
        <v>5948051</v>
      </c>
      <c r="F14" s="242">
        <v>4771020</v>
      </c>
      <c r="G14" s="242">
        <v>10719071</v>
      </c>
      <c r="H14" s="242">
        <v>5313592</v>
      </c>
      <c r="I14" s="242">
        <v>4617181</v>
      </c>
      <c r="J14" s="243">
        <v>9930773</v>
      </c>
    </row>
    <row r="15" spans="1:11" ht="15.75" x14ac:dyDescent="0.25">
      <c r="A15" s="135"/>
      <c r="B15" s="158" t="s">
        <v>514</v>
      </c>
      <c r="C15" s="4" t="s">
        <v>116</v>
      </c>
      <c r="D15" s="332"/>
      <c r="E15" s="242">
        <v>4600</v>
      </c>
      <c r="F15" s="242">
        <v>795138</v>
      </c>
      <c r="G15" s="242">
        <v>799738</v>
      </c>
      <c r="H15" s="242">
        <v>27120</v>
      </c>
      <c r="I15" s="242">
        <v>784497</v>
      </c>
      <c r="J15" s="243">
        <v>811617</v>
      </c>
    </row>
    <row r="16" spans="1:11" ht="15.75" x14ac:dyDescent="0.25">
      <c r="A16" s="135"/>
      <c r="B16" s="2" t="s">
        <v>515</v>
      </c>
      <c r="C16" s="4" t="s">
        <v>117</v>
      </c>
      <c r="D16" s="332"/>
      <c r="E16" s="242">
        <v>0</v>
      </c>
      <c r="F16" s="242">
        <v>795138</v>
      </c>
      <c r="G16" s="242">
        <v>795138</v>
      </c>
      <c r="H16" s="242">
        <v>27120</v>
      </c>
      <c r="I16" s="242">
        <v>784497</v>
      </c>
      <c r="J16" s="243">
        <v>811617</v>
      </c>
    </row>
    <row r="17" spans="1:10" ht="15.75" x14ac:dyDescent="0.25">
      <c r="A17" s="135"/>
      <c r="B17" s="2" t="s">
        <v>516</v>
      </c>
      <c r="C17" s="4" t="s">
        <v>118</v>
      </c>
      <c r="D17" s="332"/>
      <c r="E17" s="242">
        <v>4600</v>
      </c>
      <c r="F17" s="242">
        <v>0</v>
      </c>
      <c r="G17" s="242">
        <v>4600</v>
      </c>
      <c r="H17" s="242">
        <v>0</v>
      </c>
      <c r="I17" s="242">
        <v>0</v>
      </c>
      <c r="J17" s="243">
        <v>0</v>
      </c>
    </row>
    <row r="18" spans="1:10" ht="15.75" x14ac:dyDescent="0.25">
      <c r="A18" s="135"/>
      <c r="B18" s="158" t="s">
        <v>517</v>
      </c>
      <c r="C18" s="4" t="s">
        <v>119</v>
      </c>
      <c r="D18" s="332"/>
      <c r="E18" s="242">
        <v>1080</v>
      </c>
      <c r="F18" s="242">
        <v>2835682</v>
      </c>
      <c r="G18" s="242">
        <v>2836762</v>
      </c>
      <c r="H18" s="242">
        <v>2867</v>
      </c>
      <c r="I18" s="242">
        <v>3092853</v>
      </c>
      <c r="J18" s="243">
        <v>3095720</v>
      </c>
    </row>
    <row r="19" spans="1:10" ht="15.75" x14ac:dyDescent="0.25">
      <c r="A19" s="135"/>
      <c r="B19" s="2" t="s">
        <v>518</v>
      </c>
      <c r="C19" s="4" t="s">
        <v>120</v>
      </c>
      <c r="D19" s="332"/>
      <c r="E19" s="242">
        <v>1080</v>
      </c>
      <c r="F19" s="242">
        <v>2835682</v>
      </c>
      <c r="G19" s="242">
        <v>2836762</v>
      </c>
      <c r="H19" s="242">
        <v>2867</v>
      </c>
      <c r="I19" s="242">
        <v>3092853</v>
      </c>
      <c r="J19" s="243">
        <v>3095720</v>
      </c>
    </row>
    <row r="20" spans="1:10" ht="15.75" x14ac:dyDescent="0.25">
      <c r="A20" s="135"/>
      <c r="B20" s="2" t="s">
        <v>519</v>
      </c>
      <c r="C20" s="4" t="s">
        <v>121</v>
      </c>
      <c r="D20" s="332"/>
      <c r="E20" s="242">
        <v>0</v>
      </c>
      <c r="F20" s="242">
        <v>0</v>
      </c>
      <c r="G20" s="242">
        <v>0</v>
      </c>
      <c r="H20" s="242">
        <v>0</v>
      </c>
      <c r="I20" s="242">
        <v>0</v>
      </c>
      <c r="J20" s="243">
        <v>0</v>
      </c>
    </row>
    <row r="21" spans="1:10" ht="15.75" x14ac:dyDescent="0.25">
      <c r="A21" s="135"/>
      <c r="B21" s="158" t="s">
        <v>520</v>
      </c>
      <c r="C21" s="4" t="s">
        <v>122</v>
      </c>
      <c r="D21" s="332"/>
      <c r="E21" s="242">
        <v>0</v>
      </c>
      <c r="F21" s="242">
        <v>0</v>
      </c>
      <c r="G21" s="242">
        <v>0</v>
      </c>
      <c r="H21" s="242">
        <v>0</v>
      </c>
      <c r="I21" s="242">
        <v>0</v>
      </c>
      <c r="J21" s="243">
        <v>0</v>
      </c>
    </row>
    <row r="22" spans="1:10" ht="15.75" x14ac:dyDescent="0.25">
      <c r="A22" s="135"/>
      <c r="B22" s="158" t="s">
        <v>521</v>
      </c>
      <c r="C22" s="4" t="s">
        <v>123</v>
      </c>
      <c r="D22" s="332"/>
      <c r="E22" s="242">
        <v>0</v>
      </c>
      <c r="F22" s="242">
        <v>0</v>
      </c>
      <c r="G22" s="242">
        <v>0</v>
      </c>
      <c r="H22" s="242">
        <v>0</v>
      </c>
      <c r="I22" s="242">
        <v>0</v>
      </c>
      <c r="J22" s="243">
        <v>0</v>
      </c>
    </row>
    <row r="23" spans="1:10" ht="15.75" x14ac:dyDescent="0.25">
      <c r="A23" s="135"/>
      <c r="B23" s="2" t="s">
        <v>522</v>
      </c>
      <c r="C23" s="4" t="s">
        <v>124</v>
      </c>
      <c r="D23" s="332"/>
      <c r="E23" s="242">
        <v>0</v>
      </c>
      <c r="F23" s="242">
        <v>0</v>
      </c>
      <c r="G23" s="242">
        <v>0</v>
      </c>
      <c r="H23" s="242">
        <v>0</v>
      </c>
      <c r="I23" s="242">
        <v>0</v>
      </c>
      <c r="J23" s="243">
        <v>0</v>
      </c>
    </row>
    <row r="24" spans="1:10" ht="15.75" x14ac:dyDescent="0.25">
      <c r="A24" s="135"/>
      <c r="B24" s="2" t="s">
        <v>523</v>
      </c>
      <c r="C24" s="4" t="s">
        <v>125</v>
      </c>
      <c r="D24" s="332"/>
      <c r="E24" s="242">
        <v>0</v>
      </c>
      <c r="F24" s="242">
        <v>0</v>
      </c>
      <c r="G24" s="242">
        <v>0</v>
      </c>
      <c r="H24" s="242">
        <v>0</v>
      </c>
      <c r="I24" s="242">
        <v>0</v>
      </c>
      <c r="J24" s="243">
        <v>0</v>
      </c>
    </row>
    <row r="25" spans="1:10" ht="15.75" x14ac:dyDescent="0.25">
      <c r="A25" s="135"/>
      <c r="B25" s="158" t="s">
        <v>524</v>
      </c>
      <c r="C25" s="4" t="s">
        <v>126</v>
      </c>
      <c r="D25" s="332"/>
      <c r="E25" s="242">
        <v>0</v>
      </c>
      <c r="F25" s="242">
        <v>0</v>
      </c>
      <c r="G25" s="242">
        <v>0</v>
      </c>
      <c r="H25" s="242">
        <v>0</v>
      </c>
      <c r="I25" s="242">
        <v>0</v>
      </c>
      <c r="J25" s="243">
        <v>0</v>
      </c>
    </row>
    <row r="26" spans="1:10" ht="15.75" x14ac:dyDescent="0.25">
      <c r="A26" s="135"/>
      <c r="B26" s="158" t="s">
        <v>525</v>
      </c>
      <c r="C26" s="4" t="s">
        <v>127</v>
      </c>
      <c r="D26" s="332"/>
      <c r="E26" s="242">
        <v>0</v>
      </c>
      <c r="F26" s="242">
        <v>0</v>
      </c>
      <c r="G26" s="242">
        <v>0</v>
      </c>
      <c r="H26" s="242">
        <v>0</v>
      </c>
      <c r="I26" s="242">
        <v>0</v>
      </c>
      <c r="J26" s="243">
        <v>0</v>
      </c>
    </row>
    <row r="27" spans="1:10" ht="15.75" x14ac:dyDescent="0.25">
      <c r="A27" s="2"/>
      <c r="B27" s="25" t="s">
        <v>38</v>
      </c>
      <c r="C27" s="8" t="s">
        <v>128</v>
      </c>
      <c r="D27" s="331" t="s">
        <v>343</v>
      </c>
      <c r="E27" s="241">
        <v>3830205</v>
      </c>
      <c r="F27" s="241">
        <v>5711864</v>
      </c>
      <c r="G27" s="241">
        <v>9542069</v>
      </c>
      <c r="H27" s="241">
        <v>3529542</v>
      </c>
      <c r="I27" s="241">
        <v>4136325</v>
      </c>
      <c r="J27" s="244">
        <v>7665867</v>
      </c>
    </row>
    <row r="28" spans="1:10" ht="15.75" x14ac:dyDescent="0.25">
      <c r="A28" s="2"/>
      <c r="B28" s="158" t="s">
        <v>526</v>
      </c>
      <c r="C28" s="4" t="s">
        <v>129</v>
      </c>
      <c r="D28" s="333"/>
      <c r="E28" s="242">
        <v>3830205</v>
      </c>
      <c r="F28" s="242">
        <v>5711864</v>
      </c>
      <c r="G28" s="242">
        <v>9542069</v>
      </c>
      <c r="H28" s="242">
        <v>3529542</v>
      </c>
      <c r="I28" s="242">
        <v>4136325</v>
      </c>
      <c r="J28" s="243">
        <v>7665867</v>
      </c>
    </row>
    <row r="29" spans="1:10" ht="15.75" x14ac:dyDescent="0.25">
      <c r="A29" s="2"/>
      <c r="B29" s="2" t="s">
        <v>527</v>
      </c>
      <c r="C29" s="4" t="s">
        <v>323</v>
      </c>
      <c r="D29" s="332"/>
      <c r="E29" s="242">
        <v>249170</v>
      </c>
      <c r="F29" s="242">
        <v>5711864</v>
      </c>
      <c r="G29" s="242">
        <v>5961034</v>
      </c>
      <c r="H29" s="242">
        <v>504842</v>
      </c>
      <c r="I29" s="242">
        <v>4136325</v>
      </c>
      <c r="J29" s="243">
        <v>4641167</v>
      </c>
    </row>
    <row r="30" spans="1:10" ht="15.75" x14ac:dyDescent="0.25">
      <c r="A30" s="2"/>
      <c r="B30" s="2" t="s">
        <v>528</v>
      </c>
      <c r="C30" s="4" t="s">
        <v>130</v>
      </c>
      <c r="D30" s="332"/>
      <c r="E30" s="242">
        <v>0</v>
      </c>
      <c r="F30" s="242">
        <v>0</v>
      </c>
      <c r="G30" s="242">
        <v>0</v>
      </c>
      <c r="H30" s="242">
        <v>0</v>
      </c>
      <c r="I30" s="242">
        <v>0</v>
      </c>
      <c r="J30" s="243">
        <v>0</v>
      </c>
    </row>
    <row r="31" spans="1:10" ht="15.75" x14ac:dyDescent="0.25">
      <c r="A31" s="2"/>
      <c r="B31" s="2" t="s">
        <v>529</v>
      </c>
      <c r="C31" s="4" t="s">
        <v>131</v>
      </c>
      <c r="D31" s="332"/>
      <c r="E31" s="242">
        <v>76</v>
      </c>
      <c r="F31" s="242">
        <v>0</v>
      </c>
      <c r="G31" s="242">
        <v>76</v>
      </c>
      <c r="H31" s="242">
        <v>76</v>
      </c>
      <c r="I31" s="242">
        <v>0</v>
      </c>
      <c r="J31" s="243">
        <v>76</v>
      </c>
    </row>
    <row r="32" spans="1:10" ht="15.75" x14ac:dyDescent="0.25">
      <c r="A32" s="2"/>
      <c r="B32" s="2" t="s">
        <v>530</v>
      </c>
      <c r="C32" s="4" t="s">
        <v>132</v>
      </c>
      <c r="D32" s="332"/>
      <c r="E32" s="242">
        <v>0</v>
      </c>
      <c r="F32" s="242">
        <v>0</v>
      </c>
      <c r="G32" s="242">
        <v>0</v>
      </c>
      <c r="H32" s="242">
        <v>0</v>
      </c>
      <c r="I32" s="242">
        <v>0</v>
      </c>
      <c r="J32" s="243">
        <v>0</v>
      </c>
    </row>
    <row r="33" spans="1:10" ht="15.75" x14ac:dyDescent="0.25">
      <c r="A33" s="2"/>
      <c r="B33" s="2" t="s">
        <v>531</v>
      </c>
      <c r="C33" s="4" t="s">
        <v>133</v>
      </c>
      <c r="D33" s="332"/>
      <c r="E33" s="242">
        <v>0</v>
      </c>
      <c r="F33" s="242">
        <v>0</v>
      </c>
      <c r="G33" s="242">
        <v>0</v>
      </c>
      <c r="H33" s="242">
        <v>0</v>
      </c>
      <c r="I33" s="242">
        <v>0</v>
      </c>
      <c r="J33" s="243">
        <v>0</v>
      </c>
    </row>
    <row r="34" spans="1:10" ht="15.75" x14ac:dyDescent="0.25">
      <c r="A34" s="2"/>
      <c r="B34" s="2" t="s">
        <v>532</v>
      </c>
      <c r="C34" s="14" t="s">
        <v>324</v>
      </c>
      <c r="D34" s="332"/>
      <c r="E34" s="242">
        <v>1028403</v>
      </c>
      <c r="F34" s="242">
        <v>0</v>
      </c>
      <c r="G34" s="242">
        <v>1028403</v>
      </c>
      <c r="H34" s="242">
        <v>801707</v>
      </c>
      <c r="I34" s="242">
        <v>0</v>
      </c>
      <c r="J34" s="243">
        <v>801707</v>
      </c>
    </row>
    <row r="35" spans="1:10" ht="15.75" x14ac:dyDescent="0.25">
      <c r="A35" s="2"/>
      <c r="B35" s="2" t="s">
        <v>533</v>
      </c>
      <c r="C35" s="94" t="s">
        <v>134</v>
      </c>
      <c r="D35" s="332"/>
      <c r="E35" s="242">
        <v>45921</v>
      </c>
      <c r="F35" s="242">
        <v>0</v>
      </c>
      <c r="G35" s="242">
        <v>45921</v>
      </c>
      <c r="H35" s="242">
        <v>35807</v>
      </c>
      <c r="I35" s="242">
        <v>0</v>
      </c>
      <c r="J35" s="243">
        <v>35807</v>
      </c>
    </row>
    <row r="36" spans="1:10" ht="15.75" x14ac:dyDescent="0.25">
      <c r="A36" s="2"/>
      <c r="B36" s="2" t="s">
        <v>534</v>
      </c>
      <c r="C36" s="4" t="s">
        <v>135</v>
      </c>
      <c r="D36" s="332"/>
      <c r="E36" s="242">
        <v>2342793</v>
      </c>
      <c r="F36" s="242">
        <v>0</v>
      </c>
      <c r="G36" s="242">
        <v>2342793</v>
      </c>
      <c r="H36" s="242">
        <v>2080538</v>
      </c>
      <c r="I36" s="242">
        <v>0</v>
      </c>
      <c r="J36" s="243">
        <v>2080538</v>
      </c>
    </row>
    <row r="37" spans="1:10" ht="15.75" x14ac:dyDescent="0.25">
      <c r="A37" s="2"/>
      <c r="B37" s="2" t="s">
        <v>535</v>
      </c>
      <c r="C37" s="14" t="s">
        <v>325</v>
      </c>
      <c r="D37" s="332"/>
      <c r="E37" s="242">
        <v>3389</v>
      </c>
      <c r="F37" s="242">
        <v>0</v>
      </c>
      <c r="G37" s="242">
        <v>3389</v>
      </c>
      <c r="H37" s="242">
        <v>3918</v>
      </c>
      <c r="I37" s="242">
        <v>0</v>
      </c>
      <c r="J37" s="243">
        <v>3918</v>
      </c>
    </row>
    <row r="38" spans="1:10" ht="15.75" x14ac:dyDescent="0.25">
      <c r="A38" s="2"/>
      <c r="B38" s="2" t="s">
        <v>536</v>
      </c>
      <c r="C38" s="14" t="s">
        <v>186</v>
      </c>
      <c r="D38" s="332"/>
      <c r="E38" s="242">
        <v>0</v>
      </c>
      <c r="F38" s="242">
        <v>0</v>
      </c>
      <c r="G38" s="242">
        <v>0</v>
      </c>
      <c r="H38" s="242">
        <v>0</v>
      </c>
      <c r="I38" s="242">
        <v>0</v>
      </c>
      <c r="J38" s="243">
        <v>0</v>
      </c>
    </row>
    <row r="39" spans="1:10" ht="15.75" x14ac:dyDescent="0.25">
      <c r="A39" s="2"/>
      <c r="B39" s="2" t="s">
        <v>537</v>
      </c>
      <c r="C39" s="4" t="s">
        <v>187</v>
      </c>
      <c r="D39" s="332"/>
      <c r="E39" s="242">
        <v>0</v>
      </c>
      <c r="F39" s="242">
        <v>0</v>
      </c>
      <c r="G39" s="242">
        <v>0</v>
      </c>
      <c r="H39" s="242">
        <v>0</v>
      </c>
      <c r="I39" s="242">
        <v>0</v>
      </c>
      <c r="J39" s="243">
        <v>0</v>
      </c>
    </row>
    <row r="40" spans="1:10" ht="15.75" x14ac:dyDescent="0.25">
      <c r="A40" s="2"/>
      <c r="B40" s="2" t="s">
        <v>538</v>
      </c>
      <c r="C40" s="4" t="s">
        <v>136</v>
      </c>
      <c r="D40" s="332"/>
      <c r="E40" s="242">
        <v>160453</v>
      </c>
      <c r="F40" s="242">
        <v>0</v>
      </c>
      <c r="G40" s="242">
        <v>160453</v>
      </c>
      <c r="H40" s="242">
        <v>102654</v>
      </c>
      <c r="I40" s="242">
        <v>0</v>
      </c>
      <c r="J40" s="243">
        <v>102654</v>
      </c>
    </row>
    <row r="41" spans="1:10" ht="15.75" x14ac:dyDescent="0.25">
      <c r="A41" s="2"/>
      <c r="B41" s="158" t="s">
        <v>539</v>
      </c>
      <c r="C41" s="4" t="s">
        <v>137</v>
      </c>
      <c r="D41" s="332"/>
      <c r="E41" s="242">
        <v>0</v>
      </c>
      <c r="F41" s="242">
        <v>0</v>
      </c>
      <c r="G41" s="242">
        <v>0</v>
      </c>
      <c r="H41" s="242">
        <v>0</v>
      </c>
      <c r="I41" s="242">
        <v>0</v>
      </c>
      <c r="J41" s="243">
        <v>0</v>
      </c>
    </row>
    <row r="42" spans="1:10" ht="15.75" x14ac:dyDescent="0.25">
      <c r="A42" s="2"/>
      <c r="B42" s="2" t="s">
        <v>540</v>
      </c>
      <c r="C42" s="4" t="s">
        <v>138</v>
      </c>
      <c r="D42" s="332"/>
      <c r="E42" s="242">
        <v>0</v>
      </c>
      <c r="F42" s="242">
        <v>0</v>
      </c>
      <c r="G42" s="242">
        <v>0</v>
      </c>
      <c r="H42" s="242">
        <v>0</v>
      </c>
      <c r="I42" s="242">
        <v>0</v>
      </c>
      <c r="J42" s="243">
        <v>0</v>
      </c>
    </row>
    <row r="43" spans="1:10" ht="15.75" x14ac:dyDescent="0.25">
      <c r="A43" s="2"/>
      <c r="B43" s="2" t="s">
        <v>541</v>
      </c>
      <c r="C43" s="4" t="s">
        <v>139</v>
      </c>
      <c r="D43" s="332"/>
      <c r="E43" s="242">
        <v>0</v>
      </c>
      <c r="F43" s="242">
        <v>0</v>
      </c>
      <c r="G43" s="242">
        <v>0</v>
      </c>
      <c r="H43" s="242">
        <v>0</v>
      </c>
      <c r="I43" s="242">
        <v>0</v>
      </c>
      <c r="J43" s="243">
        <v>0</v>
      </c>
    </row>
    <row r="44" spans="1:10" ht="15.75" x14ac:dyDescent="0.25">
      <c r="A44" s="2"/>
      <c r="B44" s="25" t="s">
        <v>50</v>
      </c>
      <c r="C44" s="8" t="s">
        <v>140</v>
      </c>
      <c r="D44" s="331"/>
      <c r="E44" s="241">
        <v>6401867</v>
      </c>
      <c r="F44" s="241">
        <v>56756709</v>
      </c>
      <c r="G44" s="241">
        <v>63158576</v>
      </c>
      <c r="H44" s="241">
        <v>6634405</v>
      </c>
      <c r="I44" s="241">
        <v>50549242</v>
      </c>
      <c r="J44" s="244">
        <v>57183647</v>
      </c>
    </row>
    <row r="45" spans="1:10" ht="15.75" x14ac:dyDescent="0.25">
      <c r="A45" s="2"/>
      <c r="B45" s="157" t="s">
        <v>52</v>
      </c>
      <c r="C45" s="122" t="s">
        <v>218</v>
      </c>
      <c r="D45" s="334"/>
      <c r="E45" s="242">
        <v>0</v>
      </c>
      <c r="F45" s="242">
        <v>0</v>
      </c>
      <c r="G45" s="242">
        <v>0</v>
      </c>
      <c r="H45" s="242">
        <v>0</v>
      </c>
      <c r="I45" s="242">
        <v>0</v>
      </c>
      <c r="J45" s="243">
        <v>0</v>
      </c>
    </row>
    <row r="46" spans="1:10" ht="15.75" x14ac:dyDescent="0.25">
      <c r="A46" s="2"/>
      <c r="B46" s="157" t="s">
        <v>199</v>
      </c>
      <c r="C46" s="122" t="s">
        <v>219</v>
      </c>
      <c r="D46" s="334"/>
      <c r="E46" s="242">
        <v>0</v>
      </c>
      <c r="F46" s="242">
        <v>0</v>
      </c>
      <c r="G46" s="242">
        <v>0</v>
      </c>
      <c r="H46" s="242">
        <v>0</v>
      </c>
      <c r="I46" s="242">
        <v>0</v>
      </c>
      <c r="J46" s="243">
        <v>0</v>
      </c>
    </row>
    <row r="47" spans="1:10" ht="15.75" x14ac:dyDescent="0.25">
      <c r="A47" s="2"/>
      <c r="B47" s="157" t="s">
        <v>200</v>
      </c>
      <c r="C47" s="122" t="s">
        <v>220</v>
      </c>
      <c r="D47" s="334"/>
      <c r="E47" s="242">
        <v>0</v>
      </c>
      <c r="F47" s="242">
        <v>0</v>
      </c>
      <c r="G47" s="242">
        <v>0</v>
      </c>
      <c r="H47" s="242">
        <v>0</v>
      </c>
      <c r="I47" s="242">
        <v>0</v>
      </c>
      <c r="J47" s="243">
        <v>0</v>
      </c>
    </row>
    <row r="48" spans="1:10" ht="15.75" x14ac:dyDescent="0.25">
      <c r="A48" s="2"/>
      <c r="B48" s="157" t="s">
        <v>201</v>
      </c>
      <c r="C48" s="122" t="s">
        <v>221</v>
      </c>
      <c r="D48" s="334"/>
      <c r="E48" s="242">
        <v>0</v>
      </c>
      <c r="F48" s="242">
        <v>0</v>
      </c>
      <c r="G48" s="242">
        <v>0</v>
      </c>
      <c r="H48" s="242">
        <v>0</v>
      </c>
      <c r="I48" s="242">
        <v>0</v>
      </c>
      <c r="J48" s="243">
        <v>0</v>
      </c>
    </row>
    <row r="49" spans="1:10" ht="15.75" x14ac:dyDescent="0.25">
      <c r="A49" s="2"/>
      <c r="B49" s="157" t="s">
        <v>54</v>
      </c>
      <c r="C49" s="122" t="s">
        <v>206</v>
      </c>
      <c r="D49" s="334"/>
      <c r="E49" s="242">
        <v>6401867</v>
      </c>
      <c r="F49" s="242">
        <v>56756709</v>
      </c>
      <c r="G49" s="242">
        <v>63158576</v>
      </c>
      <c r="H49" s="242">
        <v>6634405</v>
      </c>
      <c r="I49" s="242">
        <v>50549242</v>
      </c>
      <c r="J49" s="243">
        <v>57183647</v>
      </c>
    </row>
    <row r="50" spans="1:10" ht="15.75" x14ac:dyDescent="0.25">
      <c r="A50" s="2"/>
      <c r="B50" s="158" t="s">
        <v>222</v>
      </c>
      <c r="C50" s="4" t="s">
        <v>195</v>
      </c>
      <c r="D50" s="334"/>
      <c r="E50" s="242">
        <v>6401867</v>
      </c>
      <c r="F50" s="242">
        <v>50813938</v>
      </c>
      <c r="G50" s="242">
        <v>57215805</v>
      </c>
      <c r="H50" s="242">
        <v>6634405</v>
      </c>
      <c r="I50" s="242">
        <v>46742180</v>
      </c>
      <c r="J50" s="243">
        <v>53376585</v>
      </c>
    </row>
    <row r="51" spans="1:10" ht="15.75" x14ac:dyDescent="0.25">
      <c r="A51" s="2"/>
      <c r="B51" s="158" t="s">
        <v>223</v>
      </c>
      <c r="C51" s="4" t="s">
        <v>141</v>
      </c>
      <c r="D51" s="332"/>
      <c r="E51" s="242">
        <v>2128056</v>
      </c>
      <c r="F51" s="242">
        <v>23493330</v>
      </c>
      <c r="G51" s="242">
        <v>25621386</v>
      </c>
      <c r="H51" s="242">
        <v>2796955</v>
      </c>
      <c r="I51" s="242">
        <v>22887142</v>
      </c>
      <c r="J51" s="243">
        <v>25684097</v>
      </c>
    </row>
    <row r="52" spans="1:10" ht="15.75" x14ac:dyDescent="0.25">
      <c r="A52" s="2"/>
      <c r="B52" s="158" t="s">
        <v>224</v>
      </c>
      <c r="C52" s="4" t="s">
        <v>142</v>
      </c>
      <c r="D52" s="332"/>
      <c r="E52" s="242">
        <v>4273811</v>
      </c>
      <c r="F52" s="242">
        <v>27320608</v>
      </c>
      <c r="G52" s="242">
        <v>31594419</v>
      </c>
      <c r="H52" s="242">
        <v>3837450</v>
      </c>
      <c r="I52" s="242">
        <v>23855038</v>
      </c>
      <c r="J52" s="243">
        <v>27692488</v>
      </c>
    </row>
    <row r="53" spans="1:10" ht="15.75" x14ac:dyDescent="0.25">
      <c r="A53" s="2"/>
      <c r="B53" s="158" t="s">
        <v>225</v>
      </c>
      <c r="C53" s="4" t="s">
        <v>332</v>
      </c>
      <c r="D53" s="332"/>
      <c r="E53" s="242">
        <v>0</v>
      </c>
      <c r="F53" s="242">
        <v>5942771</v>
      </c>
      <c r="G53" s="242">
        <v>5942771</v>
      </c>
      <c r="H53" s="242">
        <v>0</v>
      </c>
      <c r="I53" s="242">
        <v>3807062</v>
      </c>
      <c r="J53" s="243">
        <v>3807062</v>
      </c>
    </row>
    <row r="54" spans="1:10" ht="15.75" x14ac:dyDescent="0.25">
      <c r="A54" s="2"/>
      <c r="B54" s="158" t="s">
        <v>56</v>
      </c>
      <c r="C54" s="4" t="s">
        <v>73</v>
      </c>
      <c r="D54" s="332"/>
      <c r="E54" s="242">
        <v>0</v>
      </c>
      <c r="F54" s="242">
        <v>0</v>
      </c>
      <c r="G54" s="242">
        <v>0</v>
      </c>
      <c r="H54" s="242">
        <v>0</v>
      </c>
      <c r="I54" s="242">
        <v>0</v>
      </c>
      <c r="J54" s="243">
        <v>0</v>
      </c>
    </row>
    <row r="55" spans="1:10" ht="15.75" x14ac:dyDescent="0.25">
      <c r="A55" s="2"/>
      <c r="B55" s="159" t="s">
        <v>143</v>
      </c>
      <c r="C55" s="150"/>
      <c r="D55" s="332"/>
      <c r="E55" s="241">
        <v>598978096</v>
      </c>
      <c r="F55" s="241">
        <v>199497912</v>
      </c>
      <c r="G55" s="241">
        <v>798476008</v>
      </c>
      <c r="H55" s="241">
        <v>569109009</v>
      </c>
      <c r="I55" s="241">
        <v>182060303</v>
      </c>
      <c r="J55" s="244">
        <v>751169312</v>
      </c>
    </row>
    <row r="56" spans="1:10" ht="15.75" x14ac:dyDescent="0.25">
      <c r="A56" s="2"/>
      <c r="B56" s="25" t="s">
        <v>60</v>
      </c>
      <c r="C56" s="8" t="s">
        <v>144</v>
      </c>
      <c r="D56" s="332"/>
      <c r="E56" s="241">
        <v>7522375</v>
      </c>
      <c r="F56" s="241">
        <v>13275663</v>
      </c>
      <c r="G56" s="241">
        <v>20798038</v>
      </c>
      <c r="H56" s="241">
        <v>8229706</v>
      </c>
      <c r="I56" s="241">
        <v>14031401</v>
      </c>
      <c r="J56" s="244">
        <v>22261107</v>
      </c>
    </row>
    <row r="57" spans="1:10" ht="15.75" x14ac:dyDescent="0.25">
      <c r="A57" s="2"/>
      <c r="B57" s="158" t="s">
        <v>542</v>
      </c>
      <c r="C57" s="4" t="s">
        <v>145</v>
      </c>
      <c r="D57" s="332"/>
      <c r="E57" s="242">
        <v>0</v>
      </c>
      <c r="F57" s="242">
        <v>0</v>
      </c>
      <c r="G57" s="242">
        <v>0</v>
      </c>
      <c r="H57" s="242">
        <v>0</v>
      </c>
      <c r="I57" s="242">
        <v>0</v>
      </c>
      <c r="J57" s="243">
        <v>0</v>
      </c>
    </row>
    <row r="58" spans="1:10" ht="15.75" x14ac:dyDescent="0.25">
      <c r="A58" s="2"/>
      <c r="B58" s="158" t="s">
        <v>543</v>
      </c>
      <c r="C58" s="4" t="s">
        <v>146</v>
      </c>
      <c r="D58" s="332"/>
      <c r="E58" s="242">
        <v>0</v>
      </c>
      <c r="F58" s="242">
        <v>0</v>
      </c>
      <c r="G58" s="242">
        <v>0</v>
      </c>
      <c r="H58" s="242">
        <v>0</v>
      </c>
      <c r="I58" s="242">
        <v>0</v>
      </c>
      <c r="J58" s="243">
        <v>0</v>
      </c>
    </row>
    <row r="59" spans="1:10" ht="15.75" x14ac:dyDescent="0.25">
      <c r="A59" s="2"/>
      <c r="B59" s="158" t="s">
        <v>544</v>
      </c>
      <c r="C59" s="4" t="s">
        <v>147</v>
      </c>
      <c r="D59" s="332"/>
      <c r="E59" s="242">
        <v>4276062</v>
      </c>
      <c r="F59" s="242">
        <v>976597</v>
      </c>
      <c r="G59" s="242">
        <v>5252659</v>
      </c>
      <c r="H59" s="242">
        <v>3820057</v>
      </c>
      <c r="I59" s="242">
        <v>857390</v>
      </c>
      <c r="J59" s="243">
        <v>4677447</v>
      </c>
    </row>
    <row r="60" spans="1:10" ht="15.75" x14ac:dyDescent="0.25">
      <c r="A60" s="2"/>
      <c r="B60" s="158" t="s">
        <v>545</v>
      </c>
      <c r="C60" s="4" t="s">
        <v>148</v>
      </c>
      <c r="D60" s="332"/>
      <c r="E60" s="242">
        <v>1083088</v>
      </c>
      <c r="F60" s="242">
        <v>386354</v>
      </c>
      <c r="G60" s="242">
        <v>1469442</v>
      </c>
      <c r="H60" s="242">
        <v>1108114</v>
      </c>
      <c r="I60" s="242">
        <v>417515</v>
      </c>
      <c r="J60" s="243">
        <v>1525629</v>
      </c>
    </row>
    <row r="61" spans="1:10" ht="15.75" x14ac:dyDescent="0.25">
      <c r="A61" s="2"/>
      <c r="B61" s="158" t="s">
        <v>546</v>
      </c>
      <c r="C61" s="4" t="s">
        <v>149</v>
      </c>
      <c r="D61" s="332"/>
      <c r="E61" s="242">
        <v>0</v>
      </c>
      <c r="F61" s="242">
        <v>0</v>
      </c>
      <c r="G61" s="242">
        <v>0</v>
      </c>
      <c r="H61" s="242">
        <v>0</v>
      </c>
      <c r="I61" s="242">
        <v>0</v>
      </c>
      <c r="J61" s="243">
        <v>0</v>
      </c>
    </row>
    <row r="62" spans="1:10" ht="15.75" x14ac:dyDescent="0.25">
      <c r="A62" s="2"/>
      <c r="B62" s="158" t="s">
        <v>547</v>
      </c>
      <c r="C62" s="4" t="s">
        <v>150</v>
      </c>
      <c r="D62" s="332"/>
      <c r="E62" s="242">
        <v>0</v>
      </c>
      <c r="F62" s="242">
        <v>0</v>
      </c>
      <c r="G62" s="242">
        <v>0</v>
      </c>
      <c r="H62" s="242">
        <v>0</v>
      </c>
      <c r="I62" s="242">
        <v>0</v>
      </c>
      <c r="J62" s="243">
        <v>0</v>
      </c>
    </row>
    <row r="63" spans="1:10" ht="15.75" x14ac:dyDescent="0.25">
      <c r="A63" s="2"/>
      <c r="B63" s="158" t="s">
        <v>548</v>
      </c>
      <c r="C63" s="4" t="s">
        <v>151</v>
      </c>
      <c r="D63" s="332"/>
      <c r="E63" s="242">
        <v>2659</v>
      </c>
      <c r="F63" s="242">
        <v>7221615</v>
      </c>
      <c r="G63" s="242">
        <v>7224274</v>
      </c>
      <c r="H63" s="242">
        <v>2659</v>
      </c>
      <c r="I63" s="242">
        <v>6084348</v>
      </c>
      <c r="J63" s="243">
        <v>6087007</v>
      </c>
    </row>
    <row r="64" spans="1:10" ht="15.75" x14ac:dyDescent="0.25">
      <c r="A64" s="2"/>
      <c r="B64" s="158" t="s">
        <v>549</v>
      </c>
      <c r="C64" s="4" t="s">
        <v>152</v>
      </c>
      <c r="D64" s="332"/>
      <c r="E64" s="242">
        <v>2160566</v>
      </c>
      <c r="F64" s="242">
        <v>4691097</v>
      </c>
      <c r="G64" s="242">
        <v>6851663</v>
      </c>
      <c r="H64" s="242">
        <v>3298876</v>
      </c>
      <c r="I64" s="242">
        <v>6672148</v>
      </c>
      <c r="J64" s="243">
        <v>9971024</v>
      </c>
    </row>
    <row r="65" spans="1:10" ht="15.75" x14ac:dyDescent="0.25">
      <c r="A65" s="2"/>
      <c r="B65" s="25" t="s">
        <v>61</v>
      </c>
      <c r="C65" s="8" t="s">
        <v>153</v>
      </c>
      <c r="D65" s="332"/>
      <c r="E65" s="241">
        <v>591455721</v>
      </c>
      <c r="F65" s="241">
        <v>185990354</v>
      </c>
      <c r="G65" s="241">
        <v>777446075</v>
      </c>
      <c r="H65" s="241">
        <v>560879303</v>
      </c>
      <c r="I65" s="241">
        <v>167838231</v>
      </c>
      <c r="J65" s="244">
        <v>728717534</v>
      </c>
    </row>
    <row r="66" spans="1:10" ht="15.75" x14ac:dyDescent="0.25">
      <c r="A66" s="2"/>
      <c r="B66" s="160" t="s">
        <v>550</v>
      </c>
      <c r="C66" s="4" t="s">
        <v>154</v>
      </c>
      <c r="D66" s="332"/>
      <c r="E66" s="242">
        <v>56765</v>
      </c>
      <c r="F66" s="242">
        <v>0</v>
      </c>
      <c r="G66" s="242">
        <v>56765</v>
      </c>
      <c r="H66" s="242">
        <v>49911</v>
      </c>
      <c r="I66" s="242">
        <v>0</v>
      </c>
      <c r="J66" s="243">
        <v>49911</v>
      </c>
    </row>
    <row r="67" spans="1:10" ht="15.75" x14ac:dyDescent="0.25">
      <c r="A67" s="2"/>
      <c r="B67" s="158" t="s">
        <v>551</v>
      </c>
      <c r="C67" s="4" t="s">
        <v>155</v>
      </c>
      <c r="D67" s="332"/>
      <c r="E67" s="242">
        <v>227126970</v>
      </c>
      <c r="F67" s="242">
        <v>39168164</v>
      </c>
      <c r="G67" s="242">
        <v>266295134</v>
      </c>
      <c r="H67" s="242">
        <v>214477839</v>
      </c>
      <c r="I67" s="242">
        <v>35159060</v>
      </c>
      <c r="J67" s="243">
        <v>249636899</v>
      </c>
    </row>
    <row r="68" spans="1:10" ht="15.75" x14ac:dyDescent="0.25">
      <c r="A68" s="2"/>
      <c r="B68" s="160" t="s">
        <v>552</v>
      </c>
      <c r="C68" s="4" t="s">
        <v>156</v>
      </c>
      <c r="D68" s="332"/>
      <c r="E68" s="242">
        <v>11330415</v>
      </c>
      <c r="F68" s="242">
        <v>8481038</v>
      </c>
      <c r="G68" s="242">
        <v>19811453</v>
      </c>
      <c r="H68" s="242">
        <v>10349977</v>
      </c>
      <c r="I68" s="242">
        <v>7355924</v>
      </c>
      <c r="J68" s="243">
        <v>17705901</v>
      </c>
    </row>
    <row r="69" spans="1:10" ht="15.75" x14ac:dyDescent="0.25">
      <c r="A69" s="2"/>
      <c r="B69" s="158" t="s">
        <v>553</v>
      </c>
      <c r="C69" s="4" t="s">
        <v>157</v>
      </c>
      <c r="D69" s="332"/>
      <c r="E69" s="242">
        <v>0</v>
      </c>
      <c r="F69" s="242">
        <v>0</v>
      </c>
      <c r="G69" s="242">
        <v>0</v>
      </c>
      <c r="H69" s="242">
        <v>0</v>
      </c>
      <c r="I69" s="242">
        <v>0</v>
      </c>
      <c r="J69" s="243">
        <v>0</v>
      </c>
    </row>
    <row r="70" spans="1:10" ht="15.75" x14ac:dyDescent="0.25">
      <c r="A70" s="2"/>
      <c r="B70" s="160" t="s">
        <v>554</v>
      </c>
      <c r="C70" s="4" t="s">
        <v>158</v>
      </c>
      <c r="D70" s="332"/>
      <c r="E70" s="242">
        <v>57660878</v>
      </c>
      <c r="F70" s="242">
        <v>4190729</v>
      </c>
      <c r="G70" s="242">
        <v>61851607</v>
      </c>
      <c r="H70" s="242">
        <v>57526765</v>
      </c>
      <c r="I70" s="242">
        <v>3214423</v>
      </c>
      <c r="J70" s="243">
        <v>60741188</v>
      </c>
    </row>
    <row r="71" spans="1:10" ht="15.75" x14ac:dyDescent="0.25">
      <c r="A71" s="2"/>
      <c r="B71" s="158" t="s">
        <v>555</v>
      </c>
      <c r="C71" s="4" t="s">
        <v>159</v>
      </c>
      <c r="D71" s="332"/>
      <c r="E71" s="242">
        <v>295042526</v>
      </c>
      <c r="F71" s="242">
        <v>134150423</v>
      </c>
      <c r="G71" s="242">
        <v>429192949</v>
      </c>
      <c r="H71" s="242">
        <v>278239866</v>
      </c>
      <c r="I71" s="242">
        <v>122108824</v>
      </c>
      <c r="J71" s="243">
        <v>400348690</v>
      </c>
    </row>
    <row r="72" spans="1:10" ht="15.75" x14ac:dyDescent="0.25">
      <c r="A72" s="2"/>
      <c r="B72" s="158" t="s">
        <v>556</v>
      </c>
      <c r="C72" s="4" t="s">
        <v>160</v>
      </c>
      <c r="D72" s="332"/>
      <c r="E72" s="242">
        <v>238167</v>
      </c>
      <c r="F72" s="242">
        <v>0</v>
      </c>
      <c r="G72" s="242">
        <v>238167</v>
      </c>
      <c r="H72" s="242">
        <v>234945</v>
      </c>
      <c r="I72" s="242">
        <v>0</v>
      </c>
      <c r="J72" s="243">
        <v>234945</v>
      </c>
    </row>
    <row r="73" spans="1:10" ht="15.75" x14ac:dyDescent="0.25">
      <c r="A73" s="2"/>
      <c r="B73" s="25" t="s">
        <v>62</v>
      </c>
      <c r="C73" s="20" t="s">
        <v>161</v>
      </c>
      <c r="D73" s="332"/>
      <c r="E73" s="241">
        <v>0</v>
      </c>
      <c r="F73" s="241">
        <v>231895</v>
      </c>
      <c r="G73" s="241">
        <v>231895</v>
      </c>
      <c r="H73" s="241">
        <v>0</v>
      </c>
      <c r="I73" s="241">
        <v>190671</v>
      </c>
      <c r="J73" s="244">
        <v>190671</v>
      </c>
    </row>
    <row r="74" spans="1:10" ht="15.75" x14ac:dyDescent="0.25">
      <c r="A74" s="2"/>
      <c r="B74" s="2"/>
      <c r="C74" s="14"/>
      <c r="D74" s="332"/>
      <c r="E74" s="242"/>
      <c r="F74" s="242"/>
      <c r="G74" s="242"/>
      <c r="H74" s="242"/>
      <c r="I74" s="242"/>
      <c r="J74" s="243"/>
    </row>
    <row r="75" spans="1:10" ht="15.75" x14ac:dyDescent="0.25">
      <c r="A75" s="26"/>
      <c r="B75" s="26"/>
      <c r="C75" s="161" t="s">
        <v>162</v>
      </c>
      <c r="D75" s="29"/>
      <c r="E75" s="245">
        <v>615311240</v>
      </c>
      <c r="F75" s="245">
        <v>270368325</v>
      </c>
      <c r="G75" s="245">
        <v>885679565</v>
      </c>
      <c r="H75" s="245">
        <v>584740059</v>
      </c>
      <c r="I75" s="245">
        <v>245240401</v>
      </c>
      <c r="J75" s="246">
        <v>829980460</v>
      </c>
    </row>
    <row r="79" spans="1:10" x14ac:dyDescent="0.2">
      <c r="E79" s="239">
        <f t="shared" ref="E79:J79" si="0">+E9-E10-E27-E44</f>
        <v>0</v>
      </c>
      <c r="F79" s="239">
        <f t="shared" si="0"/>
        <v>0</v>
      </c>
      <c r="G79" s="239">
        <f t="shared" si="0"/>
        <v>0</v>
      </c>
      <c r="H79" s="239">
        <f t="shared" si="0"/>
        <v>0</v>
      </c>
      <c r="I79" s="239">
        <f t="shared" si="0"/>
        <v>0</v>
      </c>
      <c r="J79" s="239">
        <f t="shared" si="0"/>
        <v>0</v>
      </c>
    </row>
    <row r="80" spans="1:10" x14ac:dyDescent="0.2">
      <c r="E80" s="239">
        <f t="shared" ref="E80:J80" si="1">+E10-E11-E15-E18-E21-E22-E25-E26</f>
        <v>0</v>
      </c>
      <c r="F80" s="239">
        <f t="shared" si="1"/>
        <v>0</v>
      </c>
      <c r="G80" s="239">
        <f t="shared" si="1"/>
        <v>0</v>
      </c>
      <c r="H80" s="239">
        <f t="shared" si="1"/>
        <v>0</v>
      </c>
      <c r="I80" s="239">
        <f t="shared" si="1"/>
        <v>0</v>
      </c>
      <c r="J80" s="239">
        <f t="shared" si="1"/>
        <v>0</v>
      </c>
    </row>
    <row r="81" spans="5:10" x14ac:dyDescent="0.2">
      <c r="E81" s="239">
        <f t="shared" ref="E81:J81" si="2">+E11-E12-E13-E14</f>
        <v>0</v>
      </c>
      <c r="F81" s="239">
        <f t="shared" si="2"/>
        <v>0</v>
      </c>
      <c r="G81" s="239">
        <f t="shared" si="2"/>
        <v>0</v>
      </c>
      <c r="H81" s="239">
        <f t="shared" si="2"/>
        <v>0</v>
      </c>
      <c r="I81" s="239">
        <f t="shared" si="2"/>
        <v>0</v>
      </c>
      <c r="J81" s="239">
        <f t="shared" si="2"/>
        <v>0</v>
      </c>
    </row>
    <row r="82" spans="5:10" x14ac:dyDescent="0.2">
      <c r="E82" s="239">
        <f t="shared" ref="E82:J82" si="3">+E15-E16-E17</f>
        <v>0</v>
      </c>
      <c r="F82" s="239">
        <f t="shared" si="3"/>
        <v>0</v>
      </c>
      <c r="G82" s="239">
        <f t="shared" si="3"/>
        <v>0</v>
      </c>
      <c r="H82" s="239">
        <f t="shared" si="3"/>
        <v>0</v>
      </c>
      <c r="I82" s="239">
        <f t="shared" si="3"/>
        <v>0</v>
      </c>
      <c r="J82" s="239">
        <f t="shared" si="3"/>
        <v>0</v>
      </c>
    </row>
    <row r="83" spans="5:10" x14ac:dyDescent="0.2">
      <c r="E83" s="239">
        <f t="shared" ref="E83:J83" si="4">+E22-E23-E24</f>
        <v>0</v>
      </c>
      <c r="F83" s="239">
        <f t="shared" si="4"/>
        <v>0</v>
      </c>
      <c r="G83" s="239">
        <f t="shared" si="4"/>
        <v>0</v>
      </c>
      <c r="H83" s="239">
        <f t="shared" si="4"/>
        <v>0</v>
      </c>
      <c r="I83" s="239">
        <f t="shared" si="4"/>
        <v>0</v>
      </c>
      <c r="J83" s="239">
        <f t="shared" si="4"/>
        <v>0</v>
      </c>
    </row>
    <row r="84" spans="5:10" x14ac:dyDescent="0.2">
      <c r="E84" s="239">
        <f t="shared" ref="E84:J84" si="5">+E27-E28-E41</f>
        <v>0</v>
      </c>
      <c r="F84" s="239">
        <f t="shared" si="5"/>
        <v>0</v>
      </c>
      <c r="G84" s="239">
        <f t="shared" si="5"/>
        <v>0</v>
      </c>
      <c r="H84" s="239">
        <f t="shared" si="5"/>
        <v>0</v>
      </c>
      <c r="I84" s="239">
        <f t="shared" si="5"/>
        <v>0</v>
      </c>
      <c r="J84" s="239">
        <f t="shared" si="5"/>
        <v>0</v>
      </c>
    </row>
    <row r="85" spans="5:10" x14ac:dyDescent="0.2">
      <c r="E85" s="239">
        <f t="shared" ref="E85:J85" si="6">+E28-SUM(E29:E40)</f>
        <v>0</v>
      </c>
      <c r="F85" s="239">
        <f t="shared" si="6"/>
        <v>0</v>
      </c>
      <c r="G85" s="239">
        <f t="shared" si="6"/>
        <v>0</v>
      </c>
      <c r="H85" s="239">
        <f t="shared" si="6"/>
        <v>0</v>
      </c>
      <c r="I85" s="239">
        <f t="shared" si="6"/>
        <v>0</v>
      </c>
      <c r="J85" s="239">
        <f t="shared" si="6"/>
        <v>0</v>
      </c>
    </row>
    <row r="86" spans="5:10" x14ac:dyDescent="0.2">
      <c r="E86" s="239">
        <f t="shared" ref="E86:J86" si="7">+E41-E42-E43</f>
        <v>0</v>
      </c>
      <c r="F86" s="239">
        <f t="shared" si="7"/>
        <v>0</v>
      </c>
      <c r="G86" s="239">
        <f t="shared" si="7"/>
        <v>0</v>
      </c>
      <c r="H86" s="239">
        <f t="shared" si="7"/>
        <v>0</v>
      </c>
      <c r="I86" s="239">
        <f t="shared" si="7"/>
        <v>0</v>
      </c>
      <c r="J86" s="239">
        <f t="shared" si="7"/>
        <v>0</v>
      </c>
    </row>
    <row r="87" spans="5:10" x14ac:dyDescent="0.2">
      <c r="E87" s="239">
        <f t="shared" ref="E87:J87" si="8">+E44-E45-E49-E54</f>
        <v>0</v>
      </c>
      <c r="F87" s="239">
        <f t="shared" si="8"/>
        <v>0</v>
      </c>
      <c r="G87" s="239">
        <f t="shared" si="8"/>
        <v>0</v>
      </c>
      <c r="H87" s="239">
        <f t="shared" si="8"/>
        <v>0</v>
      </c>
      <c r="I87" s="239">
        <f t="shared" si="8"/>
        <v>0</v>
      </c>
      <c r="J87" s="239">
        <f t="shared" si="8"/>
        <v>0</v>
      </c>
    </row>
    <row r="88" spans="5:10" x14ac:dyDescent="0.2">
      <c r="E88" s="239">
        <f t="shared" ref="E88:J88" si="9">+E45-E46-E47-E48</f>
        <v>0</v>
      </c>
      <c r="F88" s="239">
        <f t="shared" si="9"/>
        <v>0</v>
      </c>
      <c r="G88" s="239">
        <f t="shared" si="9"/>
        <v>0</v>
      </c>
      <c r="H88" s="239">
        <f t="shared" si="9"/>
        <v>0</v>
      </c>
      <c r="I88" s="239">
        <f t="shared" si="9"/>
        <v>0</v>
      </c>
      <c r="J88" s="239">
        <f t="shared" si="9"/>
        <v>0</v>
      </c>
    </row>
    <row r="89" spans="5:10" x14ac:dyDescent="0.2">
      <c r="E89" s="239">
        <f t="shared" ref="E89:J89" si="10">+E49-E50-E53</f>
        <v>0</v>
      </c>
      <c r="F89" s="239">
        <f t="shared" si="10"/>
        <v>0</v>
      </c>
      <c r="G89" s="239">
        <f t="shared" si="10"/>
        <v>0</v>
      </c>
      <c r="H89" s="239">
        <f t="shared" si="10"/>
        <v>0</v>
      </c>
      <c r="I89" s="239">
        <f t="shared" si="10"/>
        <v>0</v>
      </c>
      <c r="J89" s="239">
        <f t="shared" si="10"/>
        <v>0</v>
      </c>
    </row>
    <row r="90" spans="5:10" x14ac:dyDescent="0.2">
      <c r="E90" s="239">
        <f t="shared" ref="E90:J90" si="11">+E50-E51-E52</f>
        <v>0</v>
      </c>
      <c r="F90" s="239">
        <f t="shared" si="11"/>
        <v>0</v>
      </c>
      <c r="G90" s="239">
        <f t="shared" si="11"/>
        <v>0</v>
      </c>
      <c r="H90" s="239">
        <f t="shared" si="11"/>
        <v>0</v>
      </c>
      <c r="I90" s="239">
        <f t="shared" si="11"/>
        <v>0</v>
      </c>
      <c r="J90" s="239">
        <f t="shared" si="11"/>
        <v>0</v>
      </c>
    </row>
    <row r="91" spans="5:10" x14ac:dyDescent="0.2">
      <c r="E91" s="239">
        <f t="shared" ref="E91:J91" si="12">+E55-E56-E65-E73</f>
        <v>0</v>
      </c>
      <c r="F91" s="239">
        <f t="shared" si="12"/>
        <v>0</v>
      </c>
      <c r="G91" s="239">
        <f t="shared" si="12"/>
        <v>0</v>
      </c>
      <c r="H91" s="239">
        <f t="shared" si="12"/>
        <v>0</v>
      </c>
      <c r="I91" s="239">
        <f t="shared" si="12"/>
        <v>0</v>
      </c>
      <c r="J91" s="239">
        <f t="shared" si="12"/>
        <v>0</v>
      </c>
    </row>
    <row r="92" spans="5:10" x14ac:dyDescent="0.2">
      <c r="E92" s="239">
        <f t="shared" ref="E92:J92" si="13">+E56-SUM(E57:E64)</f>
        <v>0</v>
      </c>
      <c r="F92" s="239">
        <f t="shared" si="13"/>
        <v>0</v>
      </c>
      <c r="G92" s="239">
        <f t="shared" si="13"/>
        <v>0</v>
      </c>
      <c r="H92" s="239">
        <f t="shared" si="13"/>
        <v>0</v>
      </c>
      <c r="I92" s="239">
        <f t="shared" si="13"/>
        <v>0</v>
      </c>
      <c r="J92" s="239">
        <f t="shared" si="13"/>
        <v>0</v>
      </c>
    </row>
    <row r="93" spans="5:10" x14ac:dyDescent="0.2">
      <c r="E93" s="239">
        <f t="shared" ref="E93:J93" si="14">+E65-SUM(E66:E72)</f>
        <v>0</v>
      </c>
      <c r="F93" s="239">
        <f t="shared" si="14"/>
        <v>0</v>
      </c>
      <c r="G93" s="239">
        <f t="shared" si="14"/>
        <v>0</v>
      </c>
      <c r="H93" s="239">
        <f t="shared" si="14"/>
        <v>0</v>
      </c>
      <c r="I93" s="239">
        <f t="shared" si="14"/>
        <v>0</v>
      </c>
      <c r="J93" s="239">
        <f t="shared" si="14"/>
        <v>0</v>
      </c>
    </row>
    <row r="94" spans="5:10" x14ac:dyDescent="0.2">
      <c r="E94" s="239">
        <f>+E75-E9-E55</f>
        <v>0</v>
      </c>
      <c r="F94" s="239">
        <f>+F75-F9-F55</f>
        <v>0</v>
      </c>
      <c r="G94" s="239">
        <f t="shared" ref="G94:J94" si="15">+G75-G9-G55</f>
        <v>0</v>
      </c>
      <c r="H94" s="239">
        <f t="shared" si="15"/>
        <v>0</v>
      </c>
      <c r="I94" s="239">
        <f t="shared" si="15"/>
        <v>0</v>
      </c>
      <c r="J94" s="239">
        <f t="shared" si="15"/>
        <v>0</v>
      </c>
    </row>
    <row r="95" spans="5:10" x14ac:dyDescent="0.2">
      <c r="E95" s="239"/>
    </row>
    <row r="96" spans="5:10" x14ac:dyDescent="0.2">
      <c r="E96" s="239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RowHeight="15.75" x14ac:dyDescent="0.25"/>
  <cols>
    <col min="1" max="1" width="3.140625" style="103" customWidth="1"/>
    <col min="2" max="2" width="3.42578125" style="30" customWidth="1"/>
    <col min="3" max="3" width="9.140625" style="31" bestFit="1" customWidth="1"/>
    <col min="4" max="4" width="104.140625" style="30" bestFit="1" customWidth="1"/>
    <col min="5" max="5" width="8.28515625" style="30" bestFit="1" customWidth="1"/>
    <col min="6" max="6" width="30.7109375" style="154" customWidth="1"/>
    <col min="7" max="7" width="27.7109375" style="154" hidden="1" customWidth="1"/>
    <col min="8" max="8" width="30.7109375" style="154" customWidth="1"/>
    <col min="9" max="9" width="1.7109375" style="154" hidden="1" customWidth="1"/>
    <col min="10" max="10" width="2.28515625" style="103" bestFit="1" customWidth="1"/>
    <col min="11" max="11" width="9.140625" style="103"/>
    <col min="12" max="12" width="13" style="260" hidden="1" customWidth="1"/>
    <col min="13" max="13" width="13.5703125" style="103" hidden="1" customWidth="1"/>
    <col min="14" max="14" width="13" style="260" hidden="1" customWidth="1"/>
    <col min="15" max="15" width="9.140625" style="103" customWidth="1"/>
    <col min="16" max="16384" width="9.140625" style="103"/>
  </cols>
  <sheetData>
    <row r="1" spans="2:14" x14ac:dyDescent="0.25">
      <c r="B1" s="4"/>
      <c r="C1" s="3"/>
      <c r="D1" s="4"/>
      <c r="E1" s="4"/>
      <c r="F1" s="4"/>
      <c r="G1" s="4"/>
      <c r="H1" s="194"/>
      <c r="I1" s="194"/>
    </row>
    <row r="2" spans="2:14" x14ac:dyDescent="0.25">
      <c r="B2" s="196"/>
      <c r="C2" s="197"/>
      <c r="D2" s="197"/>
      <c r="E2" s="197"/>
      <c r="F2" s="197"/>
      <c r="G2" s="197"/>
      <c r="H2" s="202"/>
      <c r="I2" s="202"/>
    </row>
    <row r="3" spans="2:14" x14ac:dyDescent="0.25">
      <c r="B3" s="578" t="s">
        <v>568</v>
      </c>
      <c r="C3" s="579"/>
      <c r="D3" s="579"/>
      <c r="E3" s="579"/>
      <c r="F3" s="579"/>
      <c r="G3" s="579"/>
      <c r="H3" s="580"/>
      <c r="I3" s="482"/>
    </row>
    <row r="4" spans="2:14" x14ac:dyDescent="0.25">
      <c r="B4" s="26"/>
      <c r="C4" s="27"/>
      <c r="D4" s="28"/>
      <c r="E4" s="28"/>
      <c r="F4" s="449"/>
      <c r="G4" s="449"/>
      <c r="H4" s="195"/>
      <c r="I4" s="195"/>
    </row>
    <row r="5" spans="2:14" x14ac:dyDescent="0.25">
      <c r="B5" s="2"/>
      <c r="C5" s="3"/>
      <c r="D5" s="4"/>
      <c r="E5" s="168"/>
      <c r="F5" s="491" t="s">
        <v>357</v>
      </c>
      <c r="G5" s="485"/>
      <c r="H5" s="491" t="s">
        <v>357</v>
      </c>
      <c r="I5" s="485"/>
      <c r="J5" s="103" t="s">
        <v>371</v>
      </c>
    </row>
    <row r="6" spans="2:14" ht="31.5" x14ac:dyDescent="0.25">
      <c r="B6" s="2"/>
      <c r="C6" s="3"/>
      <c r="D6" s="4"/>
      <c r="E6" s="168"/>
      <c r="F6" s="490" t="s">
        <v>373</v>
      </c>
      <c r="G6" s="486"/>
      <c r="H6" s="490" t="s">
        <v>373</v>
      </c>
      <c r="I6" s="486"/>
    </row>
    <row r="7" spans="2:14" x14ac:dyDescent="0.25">
      <c r="B7" s="2"/>
      <c r="C7" s="7"/>
      <c r="D7" s="8" t="s">
        <v>163</v>
      </c>
      <c r="E7" s="171" t="s">
        <v>2</v>
      </c>
      <c r="F7" s="491" t="s">
        <v>0</v>
      </c>
      <c r="G7" s="487"/>
      <c r="H7" s="491" t="s">
        <v>1</v>
      </c>
      <c r="I7" s="487"/>
    </row>
    <row r="8" spans="2:14" ht="15.75" customHeight="1" x14ac:dyDescent="0.25">
      <c r="B8" s="2"/>
      <c r="C8" s="3"/>
      <c r="D8" s="4"/>
      <c r="E8" s="574" t="s">
        <v>362</v>
      </c>
      <c r="F8" s="576" t="s">
        <v>605</v>
      </c>
      <c r="G8" s="488" t="s">
        <v>600</v>
      </c>
      <c r="H8" s="576" t="s">
        <v>604</v>
      </c>
      <c r="I8" s="488" t="s">
        <v>599</v>
      </c>
    </row>
    <row r="9" spans="2:14" ht="15" customHeight="1" x14ac:dyDescent="0.25">
      <c r="B9" s="26"/>
      <c r="C9" s="27"/>
      <c r="D9" s="200"/>
      <c r="E9" s="575"/>
      <c r="F9" s="577"/>
      <c r="G9" s="489"/>
      <c r="H9" s="577"/>
      <c r="I9" s="489"/>
    </row>
    <row r="10" spans="2:14" x14ac:dyDescent="0.25">
      <c r="B10" s="25"/>
      <c r="C10" s="374" t="s">
        <v>36</v>
      </c>
      <c r="D10" s="365" t="s">
        <v>430</v>
      </c>
      <c r="E10" s="169" t="s">
        <v>343</v>
      </c>
      <c r="F10" s="248">
        <v>2950196</v>
      </c>
      <c r="G10" s="324">
        <f>+F10-L10</f>
        <v>0</v>
      </c>
      <c r="H10" s="248">
        <v>1313497</v>
      </c>
      <c r="I10" s="248">
        <f>+H10-N10</f>
        <v>0</v>
      </c>
      <c r="L10" s="260">
        <v>2950196</v>
      </c>
      <c r="N10" s="260">
        <v>1313497</v>
      </c>
    </row>
    <row r="11" spans="2:14" x14ac:dyDescent="0.25">
      <c r="B11" s="2"/>
      <c r="C11" s="375" t="s">
        <v>4</v>
      </c>
      <c r="D11" s="366" t="s">
        <v>190</v>
      </c>
      <c r="E11" s="169"/>
      <c r="F11" s="259">
        <v>1696161</v>
      </c>
      <c r="G11" s="325">
        <f>+F11-L11</f>
        <v>0</v>
      </c>
      <c r="H11" s="259">
        <v>1012897</v>
      </c>
      <c r="I11" s="247">
        <f t="shared" ref="I11:I71" si="0">+H11-N11</f>
        <v>0</v>
      </c>
      <c r="L11" s="260">
        <v>1696161</v>
      </c>
      <c r="N11" s="260">
        <v>1012897</v>
      </c>
    </row>
    <row r="12" spans="2:14" x14ac:dyDescent="0.25">
      <c r="B12" s="2"/>
      <c r="C12" s="375" t="s">
        <v>21</v>
      </c>
      <c r="D12" s="366" t="s">
        <v>188</v>
      </c>
      <c r="E12" s="169"/>
      <c r="F12" s="259">
        <v>35097</v>
      </c>
      <c r="G12" s="325">
        <f t="shared" ref="G12:G17" si="1">+F12-L12</f>
        <v>0</v>
      </c>
      <c r="H12" s="259">
        <v>17862</v>
      </c>
      <c r="I12" s="247">
        <f t="shared" si="0"/>
        <v>0</v>
      </c>
      <c r="L12" s="260">
        <v>35097</v>
      </c>
      <c r="N12" s="260">
        <v>17862</v>
      </c>
    </row>
    <row r="13" spans="2:14" x14ac:dyDescent="0.25">
      <c r="B13" s="2"/>
      <c r="C13" s="375" t="s">
        <v>65</v>
      </c>
      <c r="D13" s="366" t="s">
        <v>239</v>
      </c>
      <c r="E13" s="169"/>
      <c r="F13" s="259">
        <v>440</v>
      </c>
      <c r="G13" s="325">
        <f t="shared" si="1"/>
        <v>0</v>
      </c>
      <c r="H13" s="259">
        <v>390</v>
      </c>
      <c r="I13" s="247">
        <f t="shared" si="0"/>
        <v>0</v>
      </c>
      <c r="L13" s="260">
        <v>440</v>
      </c>
      <c r="N13" s="260">
        <v>390</v>
      </c>
    </row>
    <row r="14" spans="2:14" x14ac:dyDescent="0.25">
      <c r="B14" s="2"/>
      <c r="C14" s="375" t="s">
        <v>66</v>
      </c>
      <c r="D14" s="366" t="s">
        <v>240</v>
      </c>
      <c r="E14" s="169"/>
      <c r="F14" s="259">
        <v>0</v>
      </c>
      <c r="G14" s="325">
        <f t="shared" si="1"/>
        <v>0</v>
      </c>
      <c r="H14" s="259">
        <v>466</v>
      </c>
      <c r="I14" s="247">
        <f t="shared" si="0"/>
        <v>0</v>
      </c>
      <c r="L14" s="260">
        <v>0</v>
      </c>
      <c r="N14" s="260">
        <v>466</v>
      </c>
    </row>
    <row r="15" spans="2:14" x14ac:dyDescent="0.25">
      <c r="B15" s="2"/>
      <c r="C15" s="375" t="s">
        <v>67</v>
      </c>
      <c r="D15" s="366" t="s">
        <v>184</v>
      </c>
      <c r="E15" s="169"/>
      <c r="F15" s="259">
        <v>1161903</v>
      </c>
      <c r="G15" s="325">
        <f t="shared" si="1"/>
        <v>0</v>
      </c>
      <c r="H15" s="259">
        <v>264995</v>
      </c>
      <c r="I15" s="247">
        <f t="shared" si="0"/>
        <v>0</v>
      </c>
      <c r="L15" s="260">
        <v>1161903</v>
      </c>
      <c r="N15" s="260">
        <v>264995</v>
      </c>
    </row>
    <row r="16" spans="2:14" x14ac:dyDescent="0.25">
      <c r="B16" s="2"/>
      <c r="C16" s="375" t="s">
        <v>241</v>
      </c>
      <c r="D16" s="366" t="s">
        <v>390</v>
      </c>
      <c r="E16" s="169"/>
      <c r="F16" s="259">
        <v>22951</v>
      </c>
      <c r="G16" s="325">
        <f t="shared" si="1"/>
        <v>0</v>
      </c>
      <c r="H16" s="259">
        <v>8083</v>
      </c>
      <c r="I16" s="247">
        <f t="shared" si="0"/>
        <v>0</v>
      </c>
      <c r="L16" s="260">
        <v>22951</v>
      </c>
      <c r="N16" s="260">
        <v>8083</v>
      </c>
    </row>
    <row r="17" spans="2:14" x14ac:dyDescent="0.25">
      <c r="B17" s="2"/>
      <c r="C17" s="375" t="s">
        <v>242</v>
      </c>
      <c r="D17" s="366" t="s">
        <v>431</v>
      </c>
      <c r="E17" s="169"/>
      <c r="F17" s="259">
        <v>1118012</v>
      </c>
      <c r="G17" s="325">
        <f t="shared" si="1"/>
        <v>0</v>
      </c>
      <c r="H17" s="259">
        <v>215274</v>
      </c>
      <c r="I17" s="247">
        <f t="shared" si="0"/>
        <v>0</v>
      </c>
      <c r="L17" s="260">
        <v>1118012</v>
      </c>
      <c r="N17" s="260">
        <v>215274</v>
      </c>
    </row>
    <row r="18" spans="2:14" x14ac:dyDescent="0.25">
      <c r="B18" s="2"/>
      <c r="C18" s="375" t="s">
        <v>243</v>
      </c>
      <c r="D18" s="366" t="s">
        <v>432</v>
      </c>
      <c r="E18" s="169"/>
      <c r="F18" s="259">
        <v>20940</v>
      </c>
      <c r="G18" s="325">
        <f t="shared" ref="G18:G71" si="2">+F18-L18</f>
        <v>0</v>
      </c>
      <c r="H18" s="259">
        <v>41638</v>
      </c>
      <c r="I18" s="247">
        <f t="shared" si="0"/>
        <v>0</v>
      </c>
      <c r="L18" s="260">
        <v>20940</v>
      </c>
      <c r="N18" s="260">
        <v>41638</v>
      </c>
    </row>
    <row r="19" spans="2:14" x14ac:dyDescent="0.25">
      <c r="B19" s="2"/>
      <c r="C19" s="375" t="s">
        <v>164</v>
      </c>
      <c r="D19" s="366" t="s">
        <v>185</v>
      </c>
      <c r="E19" s="169"/>
      <c r="F19" s="259">
        <v>33495</v>
      </c>
      <c r="G19" s="325">
        <f t="shared" si="2"/>
        <v>0</v>
      </c>
      <c r="H19" s="259">
        <v>9321</v>
      </c>
      <c r="I19" s="247">
        <f t="shared" si="0"/>
        <v>0</v>
      </c>
      <c r="L19" s="260">
        <v>33495</v>
      </c>
      <c r="N19" s="260">
        <v>9321</v>
      </c>
    </row>
    <row r="20" spans="2:14" x14ac:dyDescent="0.25">
      <c r="B20" s="2"/>
      <c r="C20" s="375" t="s">
        <v>244</v>
      </c>
      <c r="D20" s="367" t="s">
        <v>433</v>
      </c>
      <c r="E20" s="169"/>
      <c r="F20" s="259">
        <v>23100</v>
      </c>
      <c r="G20" s="325">
        <f t="shared" si="2"/>
        <v>0</v>
      </c>
      <c r="H20" s="259">
        <v>7566</v>
      </c>
      <c r="I20" s="247">
        <f t="shared" si="0"/>
        <v>0</v>
      </c>
      <c r="J20" s="103" t="s">
        <v>371</v>
      </c>
      <c r="L20" s="260">
        <v>23100</v>
      </c>
      <c r="N20" s="260">
        <v>7566</v>
      </c>
    </row>
    <row r="21" spans="2:14" x14ac:dyDescent="0.25">
      <c r="B21" s="2"/>
      <c r="C21" s="376" t="s">
        <v>38</v>
      </c>
      <c r="D21" s="368" t="s">
        <v>434</v>
      </c>
      <c r="E21" s="169" t="s">
        <v>344</v>
      </c>
      <c r="F21" s="249">
        <v>1110012</v>
      </c>
      <c r="G21" s="326">
        <f t="shared" si="2"/>
        <v>0</v>
      </c>
      <c r="H21" s="249">
        <v>832959</v>
      </c>
      <c r="I21" s="249">
        <f t="shared" si="0"/>
        <v>0</v>
      </c>
      <c r="L21" s="260">
        <v>1110012</v>
      </c>
      <c r="N21" s="260">
        <v>832959</v>
      </c>
    </row>
    <row r="22" spans="2:14" x14ac:dyDescent="0.25">
      <c r="B22" s="25"/>
      <c r="C22" s="377" t="s">
        <v>39</v>
      </c>
      <c r="D22" s="369" t="s">
        <v>191</v>
      </c>
      <c r="E22" s="169"/>
      <c r="F22" s="259">
        <v>686829</v>
      </c>
      <c r="G22" s="466">
        <f t="shared" si="2"/>
        <v>0</v>
      </c>
      <c r="H22" s="259">
        <v>426074</v>
      </c>
      <c r="I22" s="259">
        <f t="shared" si="0"/>
        <v>0</v>
      </c>
      <c r="L22" s="260">
        <v>686829</v>
      </c>
      <c r="N22" s="260">
        <v>426074</v>
      </c>
    </row>
    <row r="23" spans="2:14" x14ac:dyDescent="0.25">
      <c r="B23" s="2"/>
      <c r="C23" s="377" t="s">
        <v>40</v>
      </c>
      <c r="D23" s="367" t="s">
        <v>435</v>
      </c>
      <c r="E23" s="169"/>
      <c r="F23" s="259">
        <v>32115</v>
      </c>
      <c r="G23" s="325">
        <f t="shared" si="2"/>
        <v>0</v>
      </c>
      <c r="H23" s="259">
        <v>109378</v>
      </c>
      <c r="I23" s="247">
        <f t="shared" si="0"/>
        <v>0</v>
      </c>
      <c r="L23" s="260">
        <v>32115</v>
      </c>
      <c r="N23" s="260">
        <v>109378</v>
      </c>
    </row>
    <row r="24" spans="2:14" x14ac:dyDescent="0.25">
      <c r="B24" s="2"/>
      <c r="C24" s="377" t="s">
        <v>41</v>
      </c>
      <c r="D24" s="366" t="s">
        <v>333</v>
      </c>
      <c r="E24" s="169"/>
      <c r="F24" s="259">
        <v>244572</v>
      </c>
      <c r="G24" s="325">
        <f t="shared" si="2"/>
        <v>0</v>
      </c>
      <c r="H24" s="259">
        <v>84692</v>
      </c>
      <c r="I24" s="247">
        <f t="shared" si="0"/>
        <v>0</v>
      </c>
      <c r="L24" s="260">
        <v>244572</v>
      </c>
      <c r="N24" s="260">
        <v>84692</v>
      </c>
    </row>
    <row r="25" spans="2:14" x14ac:dyDescent="0.25">
      <c r="B25" s="2"/>
      <c r="C25" s="377" t="s">
        <v>42</v>
      </c>
      <c r="D25" s="369" t="s">
        <v>192</v>
      </c>
      <c r="E25" s="169"/>
      <c r="F25" s="259">
        <v>46067</v>
      </c>
      <c r="G25" s="325">
        <f t="shared" si="2"/>
        <v>0</v>
      </c>
      <c r="H25" s="259">
        <v>151410</v>
      </c>
      <c r="I25" s="247">
        <f t="shared" si="0"/>
        <v>0</v>
      </c>
      <c r="L25" s="260">
        <v>46067</v>
      </c>
      <c r="N25" s="260">
        <v>151410</v>
      </c>
    </row>
    <row r="26" spans="2:14" x14ac:dyDescent="0.25">
      <c r="B26" s="2"/>
      <c r="C26" s="377" t="s">
        <v>44</v>
      </c>
      <c r="D26" s="369" t="s">
        <v>573</v>
      </c>
      <c r="E26" s="169"/>
      <c r="F26" s="259">
        <v>17444</v>
      </c>
      <c r="G26" s="325">
        <f t="shared" si="2"/>
        <v>0</v>
      </c>
      <c r="H26" s="259">
        <v>14313</v>
      </c>
      <c r="I26" s="247">
        <f t="shared" si="0"/>
        <v>0</v>
      </c>
      <c r="L26" s="260">
        <v>17444</v>
      </c>
      <c r="N26" s="260">
        <v>14313</v>
      </c>
    </row>
    <row r="27" spans="2:14" x14ac:dyDescent="0.25">
      <c r="B27" s="2"/>
      <c r="C27" s="377" t="s">
        <v>45</v>
      </c>
      <c r="D27" s="367" t="s">
        <v>436</v>
      </c>
      <c r="E27" s="169"/>
      <c r="F27" s="259">
        <v>82985</v>
      </c>
      <c r="G27" s="325">
        <f t="shared" si="2"/>
        <v>0</v>
      </c>
      <c r="H27" s="259">
        <v>47092</v>
      </c>
      <c r="I27" s="247">
        <f t="shared" si="0"/>
        <v>0</v>
      </c>
      <c r="L27" s="260">
        <v>82985</v>
      </c>
      <c r="N27" s="260">
        <v>47092</v>
      </c>
    </row>
    <row r="28" spans="2:14" x14ac:dyDescent="0.25">
      <c r="B28" s="2"/>
      <c r="C28" s="374" t="s">
        <v>50</v>
      </c>
      <c r="D28" s="370" t="s">
        <v>437</v>
      </c>
      <c r="E28" s="169"/>
      <c r="F28" s="249">
        <v>1840184</v>
      </c>
      <c r="G28" s="326">
        <f t="shared" si="2"/>
        <v>0</v>
      </c>
      <c r="H28" s="249">
        <v>480538</v>
      </c>
      <c r="I28" s="249">
        <f t="shared" si="0"/>
        <v>0</v>
      </c>
      <c r="L28" s="260">
        <v>1840184</v>
      </c>
      <c r="N28" s="260">
        <v>480538</v>
      </c>
    </row>
    <row r="29" spans="2:14" x14ac:dyDescent="0.25">
      <c r="B29" s="25"/>
      <c r="C29" s="374" t="s">
        <v>60</v>
      </c>
      <c r="D29" s="370" t="s">
        <v>334</v>
      </c>
      <c r="E29" s="169"/>
      <c r="F29" s="249">
        <v>46713</v>
      </c>
      <c r="G29" s="326">
        <f t="shared" si="2"/>
        <v>0</v>
      </c>
      <c r="H29" s="249">
        <v>53792</v>
      </c>
      <c r="I29" s="249">
        <f t="shared" si="0"/>
        <v>0</v>
      </c>
      <c r="L29" s="260">
        <v>46713</v>
      </c>
      <c r="N29" s="260">
        <v>53792</v>
      </c>
    </row>
    <row r="30" spans="2:14" x14ac:dyDescent="0.25">
      <c r="B30" s="25"/>
      <c r="C30" s="377" t="s">
        <v>168</v>
      </c>
      <c r="D30" s="369" t="s">
        <v>10</v>
      </c>
      <c r="E30" s="169"/>
      <c r="F30" s="259">
        <v>170291</v>
      </c>
      <c r="G30" s="466">
        <f t="shared" si="2"/>
        <v>0</v>
      </c>
      <c r="H30" s="259">
        <v>108957</v>
      </c>
      <c r="I30" s="259">
        <f t="shared" si="0"/>
        <v>0</v>
      </c>
      <c r="L30" s="260">
        <v>170291</v>
      </c>
      <c r="N30" s="260">
        <v>108957</v>
      </c>
    </row>
    <row r="31" spans="2:14" x14ac:dyDescent="0.25">
      <c r="B31" s="2"/>
      <c r="C31" s="377" t="s">
        <v>169</v>
      </c>
      <c r="D31" s="369" t="s">
        <v>171</v>
      </c>
      <c r="E31" s="169"/>
      <c r="F31" s="259">
        <v>29082</v>
      </c>
      <c r="G31" s="466">
        <f t="shared" si="2"/>
        <v>0</v>
      </c>
      <c r="H31" s="259">
        <v>27985</v>
      </c>
      <c r="I31" s="259">
        <f t="shared" si="0"/>
        <v>0</v>
      </c>
      <c r="L31" s="260">
        <v>29082</v>
      </c>
      <c r="N31" s="260">
        <v>27985</v>
      </c>
    </row>
    <row r="32" spans="2:14" x14ac:dyDescent="0.25">
      <c r="B32" s="2"/>
      <c r="C32" s="377" t="s">
        <v>170</v>
      </c>
      <c r="D32" s="369" t="s">
        <v>73</v>
      </c>
      <c r="E32" s="169" t="s">
        <v>351</v>
      </c>
      <c r="F32" s="259">
        <v>141209</v>
      </c>
      <c r="G32" s="466">
        <f t="shared" si="2"/>
        <v>0</v>
      </c>
      <c r="H32" s="259">
        <v>80972</v>
      </c>
      <c r="I32" s="259">
        <f t="shared" si="0"/>
        <v>0</v>
      </c>
      <c r="L32" s="260">
        <v>141209</v>
      </c>
      <c r="N32" s="260">
        <v>80972</v>
      </c>
    </row>
    <row r="33" spans="2:14" x14ac:dyDescent="0.25">
      <c r="B33" s="2"/>
      <c r="C33" s="377" t="s">
        <v>68</v>
      </c>
      <c r="D33" s="369" t="s">
        <v>438</v>
      </c>
      <c r="E33" s="169"/>
      <c r="F33" s="259">
        <v>123578</v>
      </c>
      <c r="G33" s="466">
        <f t="shared" si="2"/>
        <v>0</v>
      </c>
      <c r="H33" s="259">
        <v>55165</v>
      </c>
      <c r="I33" s="259">
        <f t="shared" si="0"/>
        <v>0</v>
      </c>
      <c r="L33" s="260">
        <v>123578</v>
      </c>
      <c r="N33" s="260">
        <v>55165</v>
      </c>
    </row>
    <row r="34" spans="2:14" x14ac:dyDescent="0.25">
      <c r="B34" s="2"/>
      <c r="C34" s="377" t="s">
        <v>172</v>
      </c>
      <c r="D34" s="366" t="s">
        <v>439</v>
      </c>
      <c r="E34" s="169"/>
      <c r="F34" s="259">
        <v>0</v>
      </c>
      <c r="G34" s="466">
        <f t="shared" si="2"/>
        <v>0</v>
      </c>
      <c r="H34" s="259">
        <v>0</v>
      </c>
      <c r="I34" s="259">
        <f t="shared" si="0"/>
        <v>0</v>
      </c>
      <c r="L34" s="260">
        <v>0</v>
      </c>
      <c r="N34" s="260">
        <v>0</v>
      </c>
    </row>
    <row r="35" spans="2:14" x14ac:dyDescent="0.25">
      <c r="B35" s="2"/>
      <c r="C35" s="377" t="s">
        <v>173</v>
      </c>
      <c r="D35" s="369" t="s">
        <v>73</v>
      </c>
      <c r="E35" s="169" t="s">
        <v>351</v>
      </c>
      <c r="F35" s="259">
        <v>123578</v>
      </c>
      <c r="G35" s="466">
        <f t="shared" si="2"/>
        <v>0</v>
      </c>
      <c r="H35" s="259">
        <v>55165</v>
      </c>
      <c r="I35" s="259">
        <f t="shared" si="0"/>
        <v>0</v>
      </c>
      <c r="L35" s="260">
        <v>123578</v>
      </c>
      <c r="N35" s="260">
        <v>55165</v>
      </c>
    </row>
    <row r="36" spans="2:14" x14ac:dyDescent="0.25">
      <c r="B36" s="25"/>
      <c r="C36" s="379" t="s">
        <v>61</v>
      </c>
      <c r="D36" s="370" t="s">
        <v>174</v>
      </c>
      <c r="E36" s="169"/>
      <c r="F36" s="249">
        <v>0</v>
      </c>
      <c r="G36" s="326">
        <f t="shared" si="2"/>
        <v>0</v>
      </c>
      <c r="H36" s="249">
        <v>0</v>
      </c>
      <c r="I36" s="249">
        <f t="shared" si="0"/>
        <v>0</v>
      </c>
      <c r="L36" s="260">
        <v>0</v>
      </c>
      <c r="N36" s="260">
        <v>0</v>
      </c>
    </row>
    <row r="37" spans="2:14" x14ac:dyDescent="0.25">
      <c r="B37" s="25"/>
      <c r="C37" s="374" t="s">
        <v>62</v>
      </c>
      <c r="D37" s="370" t="s">
        <v>441</v>
      </c>
      <c r="E37" s="169" t="s">
        <v>345</v>
      </c>
      <c r="F37" s="249">
        <v>433492</v>
      </c>
      <c r="G37" s="326">
        <f t="shared" si="2"/>
        <v>0</v>
      </c>
      <c r="H37" s="249">
        <v>5234</v>
      </c>
      <c r="I37" s="249">
        <f t="shared" si="0"/>
        <v>0</v>
      </c>
      <c r="L37" s="260">
        <v>433492</v>
      </c>
      <c r="N37" s="260">
        <v>5234</v>
      </c>
    </row>
    <row r="38" spans="2:14" x14ac:dyDescent="0.25">
      <c r="B38" s="2"/>
      <c r="C38" s="377" t="s">
        <v>74</v>
      </c>
      <c r="D38" s="369" t="s">
        <v>230</v>
      </c>
      <c r="E38" s="169"/>
      <c r="F38" s="259">
        <v>2347</v>
      </c>
      <c r="G38" s="325">
        <f t="shared" si="2"/>
        <v>0</v>
      </c>
      <c r="H38" s="259">
        <v>-6636</v>
      </c>
      <c r="I38" s="247">
        <f t="shared" si="0"/>
        <v>0</v>
      </c>
      <c r="L38" s="260">
        <v>2347</v>
      </c>
      <c r="N38" s="260">
        <v>-6636</v>
      </c>
    </row>
    <row r="39" spans="2:14" x14ac:dyDescent="0.25">
      <c r="B39" s="2"/>
      <c r="C39" s="377" t="s">
        <v>75</v>
      </c>
      <c r="D39" s="369" t="s">
        <v>358</v>
      </c>
      <c r="E39" s="169"/>
      <c r="F39" s="259">
        <v>-77828</v>
      </c>
      <c r="G39" s="325">
        <f t="shared" si="2"/>
        <v>0</v>
      </c>
      <c r="H39" s="259">
        <v>577173</v>
      </c>
      <c r="I39" s="247">
        <f t="shared" si="0"/>
        <v>0</v>
      </c>
      <c r="L39" s="260">
        <v>-77828</v>
      </c>
      <c r="N39" s="260">
        <v>577173</v>
      </c>
    </row>
    <row r="40" spans="2:14" x14ac:dyDescent="0.25">
      <c r="B40" s="2"/>
      <c r="C40" s="377" t="s">
        <v>557</v>
      </c>
      <c r="D40" s="369" t="s">
        <v>442</v>
      </c>
      <c r="E40" s="169"/>
      <c r="F40" s="259">
        <v>508973</v>
      </c>
      <c r="G40" s="325">
        <f t="shared" si="2"/>
        <v>0</v>
      </c>
      <c r="H40" s="259">
        <v>-565303</v>
      </c>
      <c r="I40" s="247">
        <f t="shared" si="0"/>
        <v>0</v>
      </c>
      <c r="L40" s="260">
        <v>508973</v>
      </c>
      <c r="N40" s="260">
        <v>-565303</v>
      </c>
    </row>
    <row r="41" spans="2:14" x14ac:dyDescent="0.25">
      <c r="B41" s="25"/>
      <c r="C41" s="374" t="s">
        <v>63</v>
      </c>
      <c r="D41" s="370" t="s">
        <v>175</v>
      </c>
      <c r="E41" s="169" t="s">
        <v>346</v>
      </c>
      <c r="F41" s="249">
        <v>407722</v>
      </c>
      <c r="G41" s="326">
        <f t="shared" si="2"/>
        <v>0</v>
      </c>
      <c r="H41" s="249">
        <v>367589</v>
      </c>
      <c r="I41" s="249">
        <f t="shared" si="0"/>
        <v>0</v>
      </c>
      <c r="L41" s="260">
        <v>407722</v>
      </c>
      <c r="N41" s="260">
        <v>367589</v>
      </c>
    </row>
    <row r="42" spans="2:14" x14ac:dyDescent="0.25">
      <c r="B42" s="25"/>
      <c r="C42" s="379" t="s">
        <v>76</v>
      </c>
      <c r="D42" s="370" t="s">
        <v>574</v>
      </c>
      <c r="E42" s="169"/>
      <c r="F42" s="249">
        <v>2728111</v>
      </c>
      <c r="G42" s="326">
        <f t="shared" si="2"/>
        <v>0</v>
      </c>
      <c r="H42" s="249">
        <v>907153</v>
      </c>
      <c r="I42" s="249">
        <f t="shared" si="0"/>
        <v>0</v>
      </c>
      <c r="L42" s="260">
        <v>2728111</v>
      </c>
      <c r="N42" s="260">
        <v>907153</v>
      </c>
    </row>
    <row r="43" spans="2:14" x14ac:dyDescent="0.25">
      <c r="B43" s="25"/>
      <c r="C43" s="374" t="s">
        <v>79</v>
      </c>
      <c r="D43" s="370" t="s">
        <v>575</v>
      </c>
      <c r="E43" s="169" t="s">
        <v>347</v>
      </c>
      <c r="F43" s="249">
        <v>-654939</v>
      </c>
      <c r="G43" s="326">
        <f t="shared" si="2"/>
        <v>0</v>
      </c>
      <c r="H43" s="249">
        <v>-387928</v>
      </c>
      <c r="I43" s="249">
        <f t="shared" si="0"/>
        <v>0</v>
      </c>
      <c r="L43" s="260">
        <v>-654939</v>
      </c>
      <c r="N43" s="260">
        <v>-387928</v>
      </c>
    </row>
    <row r="44" spans="2:14" x14ac:dyDescent="0.25">
      <c r="B44" s="25"/>
      <c r="C44" s="374" t="s">
        <v>80</v>
      </c>
      <c r="D44" s="370" t="s">
        <v>576</v>
      </c>
      <c r="E44" s="169" t="s">
        <v>347</v>
      </c>
      <c r="F44" s="249">
        <v>-408746</v>
      </c>
      <c r="G44" s="326">
        <f t="shared" si="2"/>
        <v>0</v>
      </c>
      <c r="H44" s="249">
        <v>-8891</v>
      </c>
      <c r="I44" s="249">
        <f t="shared" si="0"/>
        <v>0</v>
      </c>
      <c r="L44" s="260">
        <v>-408746</v>
      </c>
      <c r="N44" s="260">
        <v>-8891</v>
      </c>
    </row>
    <row r="45" spans="2:14" x14ac:dyDescent="0.25">
      <c r="B45" s="2"/>
      <c r="C45" s="378" t="s">
        <v>81</v>
      </c>
      <c r="D45" s="371" t="s">
        <v>440</v>
      </c>
      <c r="E45" s="169"/>
      <c r="F45" s="249">
        <v>-272315</v>
      </c>
      <c r="G45" s="326">
        <f>+F45-L45</f>
        <v>0</v>
      </c>
      <c r="H45" s="249">
        <v>-186236</v>
      </c>
      <c r="I45" s="249">
        <f>+H45-N45</f>
        <v>0</v>
      </c>
      <c r="L45" s="260">
        <v>-272315</v>
      </c>
      <c r="N45" s="260">
        <v>-186236</v>
      </c>
    </row>
    <row r="46" spans="2:14" x14ac:dyDescent="0.25">
      <c r="B46" s="25"/>
      <c r="C46" s="374" t="s">
        <v>82</v>
      </c>
      <c r="D46" s="370" t="s">
        <v>189</v>
      </c>
      <c r="E46" s="169" t="s">
        <v>348</v>
      </c>
      <c r="F46" s="249">
        <v>-374684</v>
      </c>
      <c r="G46" s="326">
        <f t="shared" si="2"/>
        <v>0</v>
      </c>
      <c r="H46" s="249">
        <v>-200279</v>
      </c>
      <c r="I46" s="249">
        <f t="shared" si="0"/>
        <v>0</v>
      </c>
      <c r="L46" s="260">
        <v>-374684</v>
      </c>
      <c r="N46" s="260">
        <v>-200279</v>
      </c>
    </row>
    <row r="47" spans="2:14" x14ac:dyDescent="0.25">
      <c r="B47" s="25"/>
      <c r="C47" s="374" t="s">
        <v>83</v>
      </c>
      <c r="D47" s="370" t="s">
        <v>577</v>
      </c>
      <c r="E47" s="169"/>
      <c r="F47" s="249">
        <v>1017427</v>
      </c>
      <c r="G47" s="326">
        <f t="shared" si="2"/>
        <v>0</v>
      </c>
      <c r="H47" s="249">
        <v>123819</v>
      </c>
      <c r="I47" s="249">
        <f t="shared" si="0"/>
        <v>0</v>
      </c>
      <c r="L47" s="260">
        <v>1017427</v>
      </c>
      <c r="N47" s="260">
        <v>123819</v>
      </c>
    </row>
    <row r="48" spans="2:14" x14ac:dyDescent="0.25">
      <c r="B48" s="25"/>
      <c r="C48" s="374" t="s">
        <v>84</v>
      </c>
      <c r="D48" s="372" t="s">
        <v>578</v>
      </c>
      <c r="E48" s="169"/>
      <c r="F48" s="249">
        <v>0</v>
      </c>
      <c r="G48" s="326">
        <f t="shared" si="2"/>
        <v>0</v>
      </c>
      <c r="H48" s="249">
        <v>0</v>
      </c>
      <c r="I48" s="249">
        <f t="shared" si="0"/>
        <v>0</v>
      </c>
      <c r="L48" s="260">
        <v>0</v>
      </c>
      <c r="N48" s="260">
        <v>0</v>
      </c>
    </row>
    <row r="49" spans="2:14" x14ac:dyDescent="0.25">
      <c r="B49" s="25"/>
      <c r="C49" s="240" t="s">
        <v>85</v>
      </c>
      <c r="D49" s="364" t="s">
        <v>227</v>
      </c>
      <c r="E49" s="169"/>
      <c r="F49" s="249">
        <v>0</v>
      </c>
      <c r="G49" s="326">
        <f t="shared" si="2"/>
        <v>0</v>
      </c>
      <c r="H49" s="249">
        <v>0</v>
      </c>
      <c r="I49" s="249">
        <f t="shared" si="0"/>
        <v>0</v>
      </c>
      <c r="L49" s="260">
        <v>0</v>
      </c>
      <c r="N49" s="260">
        <v>0</v>
      </c>
    </row>
    <row r="50" spans="2:14" x14ac:dyDescent="0.25">
      <c r="B50" s="25"/>
      <c r="C50" s="374" t="s">
        <v>87</v>
      </c>
      <c r="D50" s="370" t="s">
        <v>176</v>
      </c>
      <c r="E50" s="169"/>
      <c r="F50" s="249">
        <v>0</v>
      </c>
      <c r="G50" s="326">
        <f t="shared" si="2"/>
        <v>0</v>
      </c>
      <c r="H50" s="249">
        <v>0</v>
      </c>
      <c r="I50" s="249">
        <f t="shared" si="0"/>
        <v>0</v>
      </c>
      <c r="L50" s="260">
        <v>0</v>
      </c>
      <c r="N50" s="260">
        <v>0</v>
      </c>
    </row>
    <row r="51" spans="2:14" x14ac:dyDescent="0.25">
      <c r="B51" s="25"/>
      <c r="C51" s="374" t="s">
        <v>90</v>
      </c>
      <c r="D51" s="370" t="s">
        <v>579</v>
      </c>
      <c r="E51" s="169"/>
      <c r="F51" s="249">
        <v>1017427</v>
      </c>
      <c r="G51" s="326">
        <f t="shared" si="2"/>
        <v>0</v>
      </c>
      <c r="H51" s="249">
        <v>123819</v>
      </c>
      <c r="I51" s="249">
        <f t="shared" si="0"/>
        <v>0</v>
      </c>
      <c r="L51" s="260">
        <v>1017427</v>
      </c>
      <c r="N51" s="260">
        <v>123819</v>
      </c>
    </row>
    <row r="52" spans="2:14" x14ac:dyDescent="0.25">
      <c r="B52" s="25"/>
      <c r="C52" s="379" t="s">
        <v>580</v>
      </c>
      <c r="D52" s="370" t="s">
        <v>308</v>
      </c>
      <c r="E52" s="169" t="s">
        <v>349</v>
      </c>
      <c r="F52" s="249">
        <v>300557</v>
      </c>
      <c r="G52" s="326">
        <f t="shared" si="2"/>
        <v>0</v>
      </c>
      <c r="H52" s="249">
        <v>22871</v>
      </c>
      <c r="I52" s="249">
        <f t="shared" si="0"/>
        <v>0</v>
      </c>
      <c r="L52" s="260">
        <v>300557</v>
      </c>
      <c r="N52" s="260">
        <v>22871</v>
      </c>
    </row>
    <row r="53" spans="2:14" x14ac:dyDescent="0.25">
      <c r="B53" s="25"/>
      <c r="C53" s="380" t="s">
        <v>559</v>
      </c>
      <c r="D53" s="366" t="s">
        <v>203</v>
      </c>
      <c r="E53" s="169"/>
      <c r="F53" s="259">
        <v>377120</v>
      </c>
      <c r="G53" s="325">
        <f t="shared" si="2"/>
        <v>0</v>
      </c>
      <c r="H53" s="259">
        <v>60663</v>
      </c>
      <c r="I53" s="247">
        <f t="shared" si="0"/>
        <v>0</v>
      </c>
      <c r="L53" s="260">
        <v>377120</v>
      </c>
      <c r="N53" s="260">
        <v>60663</v>
      </c>
    </row>
    <row r="54" spans="2:14" x14ac:dyDescent="0.25">
      <c r="B54" s="25"/>
      <c r="C54" s="380" t="s">
        <v>560</v>
      </c>
      <c r="D54" s="373" t="s">
        <v>443</v>
      </c>
      <c r="E54" s="169"/>
      <c r="F54" s="259">
        <v>39752</v>
      </c>
      <c r="G54" s="325">
        <f t="shared" si="2"/>
        <v>0</v>
      </c>
      <c r="H54" s="259">
        <v>77182</v>
      </c>
      <c r="I54" s="249">
        <f t="shared" si="0"/>
        <v>0</v>
      </c>
      <c r="L54" s="260">
        <v>39752</v>
      </c>
      <c r="N54" s="260">
        <v>77182</v>
      </c>
    </row>
    <row r="55" spans="2:14" x14ac:dyDescent="0.25">
      <c r="B55" s="25"/>
      <c r="C55" s="380" t="s">
        <v>561</v>
      </c>
      <c r="D55" s="373" t="s">
        <v>444</v>
      </c>
      <c r="E55" s="169"/>
      <c r="F55" s="259">
        <v>116315</v>
      </c>
      <c r="G55" s="325">
        <f t="shared" si="2"/>
        <v>0</v>
      </c>
      <c r="H55" s="259">
        <v>114974</v>
      </c>
      <c r="I55" s="249">
        <f t="shared" si="0"/>
        <v>0</v>
      </c>
      <c r="L55" s="260">
        <v>116315</v>
      </c>
      <c r="N55" s="260">
        <v>114974</v>
      </c>
    </row>
    <row r="56" spans="2:14" x14ac:dyDescent="0.25">
      <c r="B56" s="25"/>
      <c r="C56" s="374" t="s">
        <v>312</v>
      </c>
      <c r="D56" s="370" t="s">
        <v>581</v>
      </c>
      <c r="E56" s="169"/>
      <c r="F56" s="249">
        <v>716870</v>
      </c>
      <c r="G56" s="326">
        <f t="shared" si="2"/>
        <v>0</v>
      </c>
      <c r="H56" s="249">
        <v>100948</v>
      </c>
      <c r="I56" s="249">
        <f t="shared" si="0"/>
        <v>0</v>
      </c>
      <c r="L56" s="260">
        <v>716870</v>
      </c>
      <c r="N56" s="260">
        <v>100948</v>
      </c>
    </row>
    <row r="57" spans="2:14" x14ac:dyDescent="0.25">
      <c r="B57" s="25"/>
      <c r="C57" s="374" t="s">
        <v>317</v>
      </c>
      <c r="D57" s="370" t="s">
        <v>309</v>
      </c>
      <c r="E57" s="169"/>
      <c r="F57" s="249">
        <v>0</v>
      </c>
      <c r="G57" s="326">
        <f t="shared" si="2"/>
        <v>0</v>
      </c>
      <c r="H57" s="249">
        <v>0</v>
      </c>
      <c r="I57" s="247">
        <f t="shared" si="0"/>
        <v>0</v>
      </c>
      <c r="L57" s="260">
        <v>0</v>
      </c>
      <c r="N57" s="260">
        <v>0</v>
      </c>
    </row>
    <row r="58" spans="2:14" x14ac:dyDescent="0.25">
      <c r="B58" s="25"/>
      <c r="C58" s="381" t="s">
        <v>340</v>
      </c>
      <c r="D58" s="373" t="s">
        <v>310</v>
      </c>
      <c r="E58" s="169"/>
      <c r="F58" s="259">
        <v>0</v>
      </c>
      <c r="G58" s="325">
        <f t="shared" si="2"/>
        <v>0</v>
      </c>
      <c r="H58" s="259">
        <v>0</v>
      </c>
      <c r="I58" s="247">
        <f t="shared" si="0"/>
        <v>0</v>
      </c>
      <c r="L58" s="260">
        <v>0</v>
      </c>
      <c r="N58" s="260">
        <v>0</v>
      </c>
    </row>
    <row r="59" spans="2:14" x14ac:dyDescent="0.25">
      <c r="B59" s="25"/>
      <c r="C59" s="381" t="s">
        <v>341</v>
      </c>
      <c r="D59" s="373" t="s">
        <v>445</v>
      </c>
      <c r="E59" s="169"/>
      <c r="F59" s="259">
        <v>0</v>
      </c>
      <c r="G59" s="326">
        <f t="shared" si="2"/>
        <v>0</v>
      </c>
      <c r="H59" s="259">
        <v>0</v>
      </c>
      <c r="I59" s="249">
        <f t="shared" si="0"/>
        <v>0</v>
      </c>
      <c r="L59" s="260">
        <v>0</v>
      </c>
      <c r="N59" s="260">
        <v>0</v>
      </c>
    </row>
    <row r="60" spans="2:14" x14ac:dyDescent="0.25">
      <c r="B60" s="25"/>
      <c r="C60" s="381" t="s">
        <v>342</v>
      </c>
      <c r="D60" s="373" t="s">
        <v>311</v>
      </c>
      <c r="E60" s="169"/>
      <c r="F60" s="259">
        <v>0</v>
      </c>
      <c r="G60" s="326">
        <f t="shared" si="2"/>
        <v>0</v>
      </c>
      <c r="H60" s="259">
        <v>0</v>
      </c>
      <c r="I60" s="249">
        <f t="shared" si="0"/>
        <v>0</v>
      </c>
      <c r="L60" s="260">
        <v>0</v>
      </c>
      <c r="N60" s="260">
        <v>0</v>
      </c>
    </row>
    <row r="61" spans="2:14" x14ac:dyDescent="0.25">
      <c r="B61" s="25"/>
      <c r="C61" s="374" t="s">
        <v>318</v>
      </c>
      <c r="D61" s="370" t="s">
        <v>313</v>
      </c>
      <c r="E61" s="169"/>
      <c r="F61" s="249">
        <v>0</v>
      </c>
      <c r="G61" s="326">
        <f t="shared" si="2"/>
        <v>0</v>
      </c>
      <c r="H61" s="249">
        <v>0</v>
      </c>
      <c r="I61" s="249">
        <f t="shared" si="0"/>
        <v>0</v>
      </c>
      <c r="L61" s="260">
        <v>0</v>
      </c>
      <c r="N61" s="260">
        <v>0</v>
      </c>
    </row>
    <row r="62" spans="2:14" x14ac:dyDescent="0.25">
      <c r="B62" s="25"/>
      <c r="C62" s="381" t="s">
        <v>562</v>
      </c>
      <c r="D62" s="373" t="s">
        <v>314</v>
      </c>
      <c r="E62" s="169"/>
      <c r="F62" s="259">
        <v>0</v>
      </c>
      <c r="G62" s="326">
        <f t="shared" si="2"/>
        <v>0</v>
      </c>
      <c r="H62" s="259">
        <v>0</v>
      </c>
      <c r="I62" s="249">
        <f t="shared" si="0"/>
        <v>0</v>
      </c>
      <c r="L62" s="260">
        <v>0</v>
      </c>
      <c r="N62" s="260">
        <v>0</v>
      </c>
    </row>
    <row r="63" spans="2:14" x14ac:dyDescent="0.25">
      <c r="B63" s="25"/>
      <c r="C63" s="381" t="s">
        <v>563</v>
      </c>
      <c r="D63" s="373" t="s">
        <v>315</v>
      </c>
      <c r="E63" s="169"/>
      <c r="F63" s="259">
        <v>0</v>
      </c>
      <c r="G63" s="325">
        <f t="shared" si="2"/>
        <v>0</v>
      </c>
      <c r="H63" s="259">
        <v>0</v>
      </c>
      <c r="I63" s="247">
        <f t="shared" si="0"/>
        <v>0</v>
      </c>
      <c r="L63" s="260">
        <v>0</v>
      </c>
      <c r="N63" s="260">
        <v>0</v>
      </c>
    </row>
    <row r="64" spans="2:14" x14ac:dyDescent="0.25">
      <c r="B64" s="25"/>
      <c r="C64" s="381" t="s">
        <v>582</v>
      </c>
      <c r="D64" s="373" t="s">
        <v>316</v>
      </c>
      <c r="E64" s="169"/>
      <c r="F64" s="259">
        <v>0</v>
      </c>
      <c r="G64" s="325">
        <f t="shared" si="2"/>
        <v>0</v>
      </c>
      <c r="H64" s="259">
        <v>0</v>
      </c>
      <c r="I64" s="247">
        <f t="shared" si="0"/>
        <v>0</v>
      </c>
      <c r="L64" s="260">
        <v>0</v>
      </c>
      <c r="N64" s="260">
        <v>0</v>
      </c>
    </row>
    <row r="65" spans="2:14" x14ac:dyDescent="0.25">
      <c r="B65" s="25"/>
      <c r="C65" s="374" t="s">
        <v>320</v>
      </c>
      <c r="D65" s="370" t="s">
        <v>583</v>
      </c>
      <c r="E65" s="169"/>
      <c r="F65" s="249">
        <v>0</v>
      </c>
      <c r="G65" s="326">
        <f t="shared" si="2"/>
        <v>0</v>
      </c>
      <c r="H65" s="249">
        <v>0</v>
      </c>
      <c r="I65" s="247">
        <f t="shared" si="0"/>
        <v>0</v>
      </c>
      <c r="L65" s="260">
        <v>0</v>
      </c>
      <c r="N65" s="260">
        <v>0</v>
      </c>
    </row>
    <row r="66" spans="2:14" x14ac:dyDescent="0.25">
      <c r="B66" s="25"/>
      <c r="C66" s="374" t="s">
        <v>321</v>
      </c>
      <c r="D66" s="370" t="s">
        <v>319</v>
      </c>
      <c r="E66" s="169"/>
      <c r="F66" s="249">
        <v>0</v>
      </c>
      <c r="G66" s="326">
        <f t="shared" si="2"/>
        <v>0</v>
      </c>
      <c r="H66" s="249">
        <v>0</v>
      </c>
      <c r="I66" s="249">
        <f t="shared" si="0"/>
        <v>0</v>
      </c>
      <c r="L66" s="260">
        <v>0</v>
      </c>
      <c r="N66" s="260">
        <v>0</v>
      </c>
    </row>
    <row r="67" spans="2:14" x14ac:dyDescent="0.25">
      <c r="B67" s="25"/>
      <c r="C67" s="381" t="s">
        <v>584</v>
      </c>
      <c r="D67" s="366" t="s">
        <v>203</v>
      </c>
      <c r="E67" s="169"/>
      <c r="F67" s="259">
        <v>0</v>
      </c>
      <c r="G67" s="326">
        <f t="shared" si="2"/>
        <v>0</v>
      </c>
      <c r="H67" s="259">
        <v>0</v>
      </c>
      <c r="I67" s="249">
        <f t="shared" si="0"/>
        <v>0</v>
      </c>
      <c r="L67" s="260">
        <v>0</v>
      </c>
      <c r="N67" s="260">
        <v>0</v>
      </c>
    </row>
    <row r="68" spans="2:14" x14ac:dyDescent="0.25">
      <c r="B68" s="25"/>
      <c r="C68" s="381" t="s">
        <v>585</v>
      </c>
      <c r="D68" s="373" t="s">
        <v>443</v>
      </c>
      <c r="E68" s="169"/>
      <c r="F68" s="259">
        <v>0</v>
      </c>
      <c r="G68" s="325">
        <f t="shared" si="2"/>
        <v>0</v>
      </c>
      <c r="H68" s="259">
        <v>0</v>
      </c>
      <c r="I68" s="247">
        <f t="shared" si="0"/>
        <v>0</v>
      </c>
      <c r="L68" s="260">
        <v>0</v>
      </c>
      <c r="N68" s="260">
        <v>0</v>
      </c>
    </row>
    <row r="69" spans="2:14" x14ac:dyDescent="0.25">
      <c r="B69" s="25"/>
      <c r="C69" s="381" t="s">
        <v>586</v>
      </c>
      <c r="D69" s="373" t="s">
        <v>444</v>
      </c>
      <c r="E69" s="169"/>
      <c r="F69" s="259">
        <v>0</v>
      </c>
      <c r="G69" s="325">
        <f t="shared" si="2"/>
        <v>0</v>
      </c>
      <c r="H69" s="259">
        <v>0</v>
      </c>
      <c r="I69" s="247">
        <f t="shared" si="0"/>
        <v>0</v>
      </c>
      <c r="L69" s="260">
        <v>0</v>
      </c>
      <c r="N69" s="260">
        <v>0</v>
      </c>
    </row>
    <row r="70" spans="2:14" x14ac:dyDescent="0.25">
      <c r="B70" s="25"/>
      <c r="C70" s="374" t="s">
        <v>446</v>
      </c>
      <c r="D70" s="370" t="s">
        <v>587</v>
      </c>
      <c r="E70" s="169"/>
      <c r="F70" s="249">
        <v>0</v>
      </c>
      <c r="G70" s="326">
        <f t="shared" si="2"/>
        <v>0</v>
      </c>
      <c r="H70" s="249">
        <v>0</v>
      </c>
      <c r="I70" s="249">
        <f t="shared" si="0"/>
        <v>0</v>
      </c>
      <c r="L70" s="260">
        <v>0</v>
      </c>
      <c r="N70" s="260">
        <v>0</v>
      </c>
    </row>
    <row r="71" spans="2:14" x14ac:dyDescent="0.25">
      <c r="B71" s="25"/>
      <c r="C71" s="374" t="s">
        <v>588</v>
      </c>
      <c r="D71" s="460" t="s">
        <v>589</v>
      </c>
      <c r="E71" s="169" t="s">
        <v>350</v>
      </c>
      <c r="F71" s="249">
        <v>716870</v>
      </c>
      <c r="G71" s="249">
        <f t="shared" si="2"/>
        <v>0</v>
      </c>
      <c r="H71" s="249">
        <v>100948</v>
      </c>
      <c r="I71" s="249">
        <f t="shared" si="0"/>
        <v>0</v>
      </c>
      <c r="L71" s="260">
        <v>716870</v>
      </c>
      <c r="N71" s="260">
        <v>100948</v>
      </c>
    </row>
    <row r="72" spans="2:14" x14ac:dyDescent="0.25">
      <c r="B72" s="25"/>
      <c r="C72" s="461" t="s">
        <v>591</v>
      </c>
      <c r="D72" s="462" t="s">
        <v>592</v>
      </c>
      <c r="E72" s="169"/>
      <c r="F72" s="259">
        <v>716870</v>
      </c>
      <c r="G72" s="259">
        <f>+G71</f>
        <v>0</v>
      </c>
      <c r="H72" s="259">
        <v>100948</v>
      </c>
      <c r="I72" s="259">
        <f>+I71</f>
        <v>0</v>
      </c>
      <c r="L72" s="260">
        <v>716870</v>
      </c>
      <c r="N72" s="260">
        <v>100948</v>
      </c>
    </row>
    <row r="73" spans="2:14" x14ac:dyDescent="0.25">
      <c r="B73" s="25"/>
      <c r="C73" s="461" t="s">
        <v>593</v>
      </c>
      <c r="D73" s="462" t="s">
        <v>594</v>
      </c>
      <c r="E73" s="169"/>
      <c r="F73" s="259">
        <v>0</v>
      </c>
      <c r="G73" s="259">
        <v>0</v>
      </c>
      <c r="H73" s="259">
        <v>0</v>
      </c>
      <c r="I73" s="259">
        <v>0</v>
      </c>
      <c r="L73" s="260">
        <v>0</v>
      </c>
      <c r="N73" s="260">
        <v>0</v>
      </c>
    </row>
    <row r="74" spans="2:14" x14ac:dyDescent="0.25">
      <c r="B74" s="198"/>
      <c r="C74" s="463"/>
      <c r="D74" s="464" t="s">
        <v>595</v>
      </c>
      <c r="E74" s="199"/>
      <c r="F74" s="465">
        <f>+F71/2600000</f>
        <v>0.27571923076923077</v>
      </c>
      <c r="G74" s="465">
        <f t="shared" ref="G74:I74" si="3">+G71/2600000</f>
        <v>0</v>
      </c>
      <c r="H74" s="465">
        <f>+H71/2600000</f>
        <v>3.8826153846153844E-2</v>
      </c>
      <c r="I74" s="465">
        <f t="shared" si="3"/>
        <v>0</v>
      </c>
      <c r="L74" s="260">
        <v>9.2166153846153842E-2</v>
      </c>
      <c r="N74" s="260">
        <v>0.2599276923076923</v>
      </c>
    </row>
    <row r="75" spans="2:14" x14ac:dyDescent="0.25">
      <c r="B75" s="189"/>
      <c r="C75" s="190"/>
      <c r="D75" s="189"/>
      <c r="E75" s="189"/>
      <c r="F75" s="153"/>
      <c r="G75" s="153"/>
      <c r="H75" s="153"/>
      <c r="I75" s="153"/>
    </row>
    <row r="76" spans="2:14" x14ac:dyDescent="0.25">
      <c r="B76" s="481"/>
      <c r="C76" s="481"/>
      <c r="D76" s="481"/>
      <c r="E76" s="481"/>
      <c r="F76" s="481"/>
      <c r="G76" s="481"/>
      <c r="H76" s="481"/>
      <c r="I76" s="481"/>
      <c r="J76" s="481"/>
    </row>
    <row r="77" spans="2:14" x14ac:dyDescent="0.25">
      <c r="I77" s="153">
        <f>+I15-SUM(I16:I18)</f>
        <v>0</v>
      </c>
    </row>
    <row r="78" spans="2:14" x14ac:dyDescent="0.25">
      <c r="F78" s="153">
        <f>+F10-SUM(F11:F15,F19:F20)</f>
        <v>0</v>
      </c>
      <c r="G78" s="153">
        <f>+G10-SUM(G11:G15,G19:G20)</f>
        <v>0</v>
      </c>
      <c r="H78" s="153">
        <f>+H10-SUM(H11:H15,H19:H20)</f>
        <v>0</v>
      </c>
      <c r="I78" s="153">
        <f>+I21-SUM(I22:I27)</f>
        <v>0</v>
      </c>
    </row>
    <row r="79" spans="2:14" x14ac:dyDescent="0.25">
      <c r="F79" s="153">
        <f>+F15-SUM(F16:F18)</f>
        <v>0</v>
      </c>
      <c r="G79" s="153">
        <f>+G15-SUM(G16:G18)</f>
        <v>0</v>
      </c>
      <c r="H79" s="153">
        <f>+H15-SUM(H16:H18)</f>
        <v>0</v>
      </c>
      <c r="I79" s="154">
        <f>+I28-(+I10-I21)</f>
        <v>0</v>
      </c>
    </row>
    <row r="80" spans="2:14" x14ac:dyDescent="0.25">
      <c r="F80" s="153">
        <f>+F21-SUM(F22:F27)</f>
        <v>0</v>
      </c>
      <c r="G80" s="153">
        <f>+G21-SUM(G22:G27)</f>
        <v>0</v>
      </c>
      <c r="H80" s="153">
        <f>+H21-SUM(H22:H27)</f>
        <v>0</v>
      </c>
      <c r="I80" s="154">
        <f>+I29-(I30-I33)</f>
        <v>0</v>
      </c>
    </row>
    <row r="81" spans="6:9" x14ac:dyDescent="0.25">
      <c r="F81" s="154">
        <f>+F28-(+F10-F21)</f>
        <v>0</v>
      </c>
      <c r="G81" s="154">
        <f>+G28-(+G10-G21)</f>
        <v>0</v>
      </c>
      <c r="H81" s="154">
        <f>+H28-(+H10-H21)</f>
        <v>0</v>
      </c>
      <c r="I81" s="154">
        <f>+I30-SUM(I31:I32)</f>
        <v>0</v>
      </c>
    </row>
    <row r="82" spans="6:9" x14ac:dyDescent="0.25">
      <c r="F82" s="154">
        <f>+F29-(F30-F33)</f>
        <v>0</v>
      </c>
      <c r="G82" s="154">
        <f>+G29-(G30-G33)</f>
        <v>0</v>
      </c>
      <c r="H82" s="154">
        <f>+H29-(H30-H33)</f>
        <v>0</v>
      </c>
      <c r="I82" s="154">
        <f>+I33-SUM(I34:I35)</f>
        <v>0</v>
      </c>
    </row>
    <row r="83" spans="6:9" x14ac:dyDescent="0.25">
      <c r="F83" s="154">
        <f>+F30-SUM(F31:F32)</f>
        <v>0</v>
      </c>
      <c r="G83" s="154">
        <f>+G30-SUM(G31:G32)</f>
        <v>0</v>
      </c>
      <c r="H83" s="154">
        <f>+H30-SUM(H31:H32)</f>
        <v>0</v>
      </c>
      <c r="I83" s="154">
        <f>+I37-SUM(I38:I40)</f>
        <v>0</v>
      </c>
    </row>
    <row r="84" spans="6:9" x14ac:dyDescent="0.25">
      <c r="F84" s="154">
        <f>+F33-SUM(F34:F35)</f>
        <v>0</v>
      </c>
      <c r="G84" s="154">
        <f>+G33-SUM(G34:G35)</f>
        <v>0</v>
      </c>
      <c r="H84" s="154">
        <f>+H33-SUM(H34:H35)</f>
        <v>0</v>
      </c>
      <c r="I84" s="154">
        <f>+I42-(+I28+I29+I36+I37+I41)</f>
        <v>0</v>
      </c>
    </row>
    <row r="85" spans="6:9" x14ac:dyDescent="0.25">
      <c r="F85" s="154">
        <f>+F37-SUM(F38:F40)</f>
        <v>0</v>
      </c>
      <c r="G85" s="154">
        <f>+G37-SUM(G38:G40)</f>
        <v>0</v>
      </c>
      <c r="H85" s="154">
        <f>+H37-SUM(H38:H40)</f>
        <v>0</v>
      </c>
      <c r="I85" s="154">
        <f>+I47-(+I42+I43+I44+I45+I46)</f>
        <v>0</v>
      </c>
    </row>
    <row r="86" spans="6:9" x14ac:dyDescent="0.25">
      <c r="F86" s="154">
        <f>+F42-(+F28+F29+F36+F37+F41)</f>
        <v>0</v>
      </c>
      <c r="G86" s="154">
        <f>+G42-(+G28+G29+G36+G37+G41)</f>
        <v>0</v>
      </c>
      <c r="H86" s="154">
        <f>+H42-(+H28+H29+H36+H37+H41)</f>
        <v>0</v>
      </c>
      <c r="I86" s="154">
        <f>+I51-(+I47+I48+I49+I50)</f>
        <v>0</v>
      </c>
    </row>
    <row r="87" spans="6:9" x14ac:dyDescent="0.25">
      <c r="F87" s="154">
        <f>+F47-(+F42+F43+F44+F45+F46)</f>
        <v>0</v>
      </c>
      <c r="G87" s="154">
        <f>+G47-(+G42+G43+G44+G45+G46)</f>
        <v>0</v>
      </c>
      <c r="H87" s="154">
        <f>+H47-(+H42+H43+H44+H45+H46)</f>
        <v>0</v>
      </c>
      <c r="I87" s="154">
        <f>+I52-I53-I54+I55</f>
        <v>0</v>
      </c>
    </row>
    <row r="88" spans="6:9" x14ac:dyDescent="0.25">
      <c r="F88" s="154">
        <f>+F51-(+F47+F48+F49+F50)</f>
        <v>0</v>
      </c>
      <c r="G88" s="154">
        <f>+G51-(+G47+G48+G49+G50)</f>
        <v>0</v>
      </c>
      <c r="H88" s="154">
        <f>+H51-(+H47+H48+H49+H50)</f>
        <v>0</v>
      </c>
      <c r="I88" s="154">
        <f>+I56-(+I51-I52)</f>
        <v>0</v>
      </c>
    </row>
    <row r="89" spans="6:9" x14ac:dyDescent="0.25">
      <c r="F89" s="154">
        <f>+F52-F53-F54+F55</f>
        <v>0</v>
      </c>
      <c r="G89" s="154">
        <f>+G52-G53-G54+G55</f>
        <v>0</v>
      </c>
      <c r="H89" s="154">
        <f>+H52-H53-H54+H55</f>
        <v>0</v>
      </c>
      <c r="I89" s="154">
        <f>+I57-SUM(I58:I60)</f>
        <v>0</v>
      </c>
    </row>
    <row r="90" spans="6:9" x14ac:dyDescent="0.25">
      <c r="F90" s="154">
        <f>+F56-(+F51-F52)</f>
        <v>0</v>
      </c>
      <c r="G90" s="154">
        <f>+G56-(+G51-G52)</f>
        <v>0</v>
      </c>
      <c r="H90" s="154">
        <f>+H56-(+H51-H52)</f>
        <v>0</v>
      </c>
      <c r="I90" s="154">
        <f>+I61-SUM(I62:I64)</f>
        <v>0</v>
      </c>
    </row>
    <row r="91" spans="6:9" x14ac:dyDescent="0.25">
      <c r="F91" s="154">
        <f>+F57-SUM(F58:F60)</f>
        <v>0</v>
      </c>
      <c r="G91" s="154">
        <f>+G57-SUM(G58:G60)</f>
        <v>0</v>
      </c>
      <c r="H91" s="154">
        <f>+H57-SUM(H58:H60)</f>
        <v>0</v>
      </c>
      <c r="I91" s="154">
        <f>+I65-(+I57-I61)</f>
        <v>0</v>
      </c>
    </row>
    <row r="92" spans="6:9" x14ac:dyDescent="0.25">
      <c r="F92" s="154">
        <f>+F61-SUM(F62:F64)</f>
        <v>0</v>
      </c>
      <c r="G92" s="154">
        <f>+G61-SUM(G62:G64)</f>
        <v>0</v>
      </c>
      <c r="H92" s="154">
        <f>+H61-SUM(H62:H64)</f>
        <v>0</v>
      </c>
      <c r="I92" s="154">
        <f>+I66-SUM(I67:I69)</f>
        <v>0</v>
      </c>
    </row>
    <row r="93" spans="6:9" x14ac:dyDescent="0.25">
      <c r="F93" s="154">
        <f>+F65-(+F57-F61)</f>
        <v>0</v>
      </c>
      <c r="G93" s="154">
        <f>+G65-(+G57-G61)</f>
        <v>0</v>
      </c>
      <c r="H93" s="154">
        <f>+H65-(+H57-H61)</f>
        <v>0</v>
      </c>
      <c r="I93" s="154">
        <f>+I70-(+I65+I66)</f>
        <v>0</v>
      </c>
    </row>
    <row r="94" spans="6:9" x14ac:dyDescent="0.25">
      <c r="F94" s="154">
        <f>+F66-SUM(F67:F69)</f>
        <v>0</v>
      </c>
      <c r="G94" s="154">
        <f>+G66-SUM(G67:G69)</f>
        <v>0</v>
      </c>
      <c r="H94" s="154">
        <f>+H66-SUM(H67:H69)</f>
        <v>0</v>
      </c>
      <c r="I94" s="154">
        <f>+I71-(+I56+I70)</f>
        <v>0</v>
      </c>
    </row>
    <row r="95" spans="6:9" x14ac:dyDescent="0.25">
      <c r="F95" s="154">
        <f>+F70-(+F65+F66)</f>
        <v>0</v>
      </c>
      <c r="G95" s="154">
        <f>+G70-(+G65+G66)</f>
        <v>0</v>
      </c>
      <c r="H95" s="154">
        <f>+H70-(+H65+H66)</f>
        <v>0</v>
      </c>
    </row>
    <row r="96" spans="6:9" x14ac:dyDescent="0.25">
      <c r="F96" s="154">
        <f>+F71-(+F56+F70)</f>
        <v>0</v>
      </c>
      <c r="G96" s="154">
        <f>+G71-(+G56+G70)</f>
        <v>0</v>
      </c>
      <c r="H96" s="154">
        <f>+H71-(+H56+H70)</f>
        <v>0</v>
      </c>
    </row>
  </sheetData>
  <mergeCells count="4">
    <mergeCell ref="E8:E9"/>
    <mergeCell ref="F8:F9"/>
    <mergeCell ref="H8:H9"/>
    <mergeCell ref="B3:H3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RowHeight="12.75" x14ac:dyDescent="0.2"/>
  <cols>
    <col min="1" max="1" width="5.140625" style="35" customWidth="1"/>
    <col min="2" max="2" width="6.28515625" style="35" customWidth="1"/>
    <col min="3" max="3" width="65.140625" style="35" customWidth="1"/>
    <col min="4" max="5" width="26" style="35" customWidth="1"/>
    <col min="6" max="6" width="1.5703125" style="35" customWidth="1"/>
    <col min="7" max="16384" width="9.140625" style="35"/>
  </cols>
  <sheetData>
    <row r="1" spans="1:6" x14ac:dyDescent="0.2">
      <c r="A1" s="42"/>
      <c r="B1" s="43"/>
      <c r="C1" s="43"/>
      <c r="D1" s="43"/>
      <c r="E1" s="44"/>
    </row>
    <row r="2" spans="1:6" ht="30" customHeight="1" x14ac:dyDescent="0.2">
      <c r="A2" s="581" t="s">
        <v>566</v>
      </c>
      <c r="B2" s="582"/>
      <c r="C2" s="582"/>
      <c r="D2" s="582"/>
      <c r="E2" s="493"/>
      <c r="F2" s="36"/>
    </row>
    <row r="3" spans="1:6" x14ac:dyDescent="0.2">
      <c r="A3" s="40"/>
      <c r="B3" s="36"/>
      <c r="C3" s="36"/>
      <c r="D3" s="36"/>
      <c r="E3" s="45"/>
      <c r="F3" s="36"/>
    </row>
    <row r="4" spans="1:6" x14ac:dyDescent="0.2">
      <c r="A4" s="50"/>
      <c r="B4" s="51"/>
      <c r="C4" s="51"/>
      <c r="D4" s="455"/>
      <c r="E4" s="45"/>
      <c r="F4" s="36"/>
    </row>
    <row r="5" spans="1:6" x14ac:dyDescent="0.2">
      <c r="A5" s="46"/>
      <c r="B5" s="47"/>
      <c r="C5" s="47"/>
      <c r="D5" s="456" t="s">
        <v>357</v>
      </c>
      <c r="E5" s="327" t="s">
        <v>357</v>
      </c>
      <c r="F5" s="36"/>
    </row>
    <row r="6" spans="1:6" x14ac:dyDescent="0.2">
      <c r="A6" s="40"/>
      <c r="B6" s="48"/>
      <c r="C6" s="49" t="s">
        <v>467</v>
      </c>
      <c r="D6" s="450" t="s">
        <v>0</v>
      </c>
      <c r="E6" s="166" t="s">
        <v>1</v>
      </c>
      <c r="F6" s="36"/>
    </row>
    <row r="7" spans="1:6" ht="25.5" x14ac:dyDescent="0.2">
      <c r="A7" s="40"/>
      <c r="B7" s="48"/>
      <c r="C7" s="49"/>
      <c r="D7" s="457" t="s">
        <v>373</v>
      </c>
      <c r="E7" s="492" t="s">
        <v>373</v>
      </c>
      <c r="F7" s="36"/>
    </row>
    <row r="8" spans="1:6" x14ac:dyDescent="0.2">
      <c r="A8" s="40"/>
      <c r="B8" s="36"/>
      <c r="C8" s="37"/>
      <c r="D8" s="470" t="s">
        <v>606</v>
      </c>
      <c r="E8" s="494" t="s">
        <v>607</v>
      </c>
      <c r="F8" s="36"/>
    </row>
    <row r="9" spans="1:6" x14ac:dyDescent="0.2">
      <c r="A9" s="50"/>
      <c r="B9" s="51"/>
      <c r="C9" s="52"/>
      <c r="D9" s="451"/>
      <c r="E9" s="495"/>
      <c r="F9" s="36"/>
    </row>
    <row r="10" spans="1:6" ht="15.75" x14ac:dyDescent="0.2">
      <c r="A10" s="40"/>
      <c r="B10" s="270" t="s">
        <v>36</v>
      </c>
      <c r="C10" s="271" t="s">
        <v>449</v>
      </c>
      <c r="D10" s="452">
        <v>716870</v>
      </c>
      <c r="E10" s="496">
        <v>100948</v>
      </c>
      <c r="F10" s="36"/>
    </row>
    <row r="11" spans="1:6" ht="15.75" x14ac:dyDescent="0.2">
      <c r="A11" s="40"/>
      <c r="B11" s="272" t="s">
        <v>38</v>
      </c>
      <c r="C11" s="267" t="s">
        <v>450</v>
      </c>
      <c r="D11" s="452">
        <v>29334</v>
      </c>
      <c r="E11" s="496">
        <v>-38957</v>
      </c>
      <c r="F11" s="36"/>
    </row>
    <row r="12" spans="1:6" s="39" customFormat="1" ht="15.75" x14ac:dyDescent="0.2">
      <c r="A12" s="38"/>
      <c r="B12" s="403" t="s">
        <v>39</v>
      </c>
      <c r="C12" s="267" t="s">
        <v>451</v>
      </c>
      <c r="D12" s="452">
        <v>0</v>
      </c>
      <c r="E12" s="496">
        <v>0</v>
      </c>
      <c r="F12" s="48"/>
    </row>
    <row r="13" spans="1:6" s="39" customFormat="1" ht="15.75" x14ac:dyDescent="0.2">
      <c r="A13" s="38"/>
      <c r="B13" s="404" t="s">
        <v>165</v>
      </c>
      <c r="C13" s="268" t="s">
        <v>452</v>
      </c>
      <c r="D13" s="453">
        <v>0</v>
      </c>
      <c r="E13" s="497">
        <v>0</v>
      </c>
      <c r="F13" s="48"/>
    </row>
    <row r="14" spans="1:6" s="39" customFormat="1" ht="15.75" x14ac:dyDescent="0.2">
      <c r="A14" s="38"/>
      <c r="B14" s="404" t="s">
        <v>166</v>
      </c>
      <c r="C14" s="268" t="s">
        <v>453</v>
      </c>
      <c r="D14" s="453">
        <v>0</v>
      </c>
      <c r="E14" s="497">
        <v>0</v>
      </c>
      <c r="F14" s="48"/>
    </row>
    <row r="15" spans="1:6" s="39" customFormat="1" ht="15.75" x14ac:dyDescent="0.2">
      <c r="A15" s="38"/>
      <c r="B15" s="404" t="s">
        <v>167</v>
      </c>
      <c r="C15" s="268" t="s">
        <v>454</v>
      </c>
      <c r="D15" s="453">
        <v>0</v>
      </c>
      <c r="E15" s="497">
        <v>0</v>
      </c>
      <c r="F15" s="48"/>
    </row>
    <row r="16" spans="1:6" ht="31.5" x14ac:dyDescent="0.2">
      <c r="A16" s="40"/>
      <c r="B16" s="404" t="s">
        <v>356</v>
      </c>
      <c r="C16" s="268" t="s">
        <v>455</v>
      </c>
      <c r="D16" s="453">
        <v>0</v>
      </c>
      <c r="E16" s="497">
        <v>0</v>
      </c>
      <c r="F16" s="36"/>
    </row>
    <row r="17" spans="1:8" ht="31.5" x14ac:dyDescent="0.2">
      <c r="A17" s="40"/>
      <c r="B17" s="404" t="s">
        <v>368</v>
      </c>
      <c r="C17" s="268" t="s">
        <v>456</v>
      </c>
      <c r="D17" s="453">
        <v>0</v>
      </c>
      <c r="E17" s="497">
        <v>0</v>
      </c>
      <c r="F17" s="36"/>
    </row>
    <row r="18" spans="1:8" ht="15.75" x14ac:dyDescent="0.2">
      <c r="A18" s="40"/>
      <c r="B18" s="405" t="s">
        <v>40</v>
      </c>
      <c r="C18" s="267" t="s">
        <v>457</v>
      </c>
      <c r="D18" s="452">
        <v>29334</v>
      </c>
      <c r="E18" s="496">
        <v>-38957</v>
      </c>
      <c r="F18" s="36"/>
      <c r="H18" s="201"/>
    </row>
    <row r="19" spans="1:8" ht="15.75" x14ac:dyDescent="0.2">
      <c r="A19" s="40"/>
      <c r="B19" s="404" t="s">
        <v>209</v>
      </c>
      <c r="C19" s="268" t="s">
        <v>458</v>
      </c>
      <c r="D19" s="453">
        <v>0</v>
      </c>
      <c r="E19" s="497">
        <v>0</v>
      </c>
      <c r="F19" s="36"/>
    </row>
    <row r="20" spans="1:8" ht="31.5" x14ac:dyDescent="0.2">
      <c r="A20" s="40"/>
      <c r="B20" s="404" t="s">
        <v>210</v>
      </c>
      <c r="C20" s="268" t="s">
        <v>459</v>
      </c>
      <c r="D20" s="453">
        <v>36667</v>
      </c>
      <c r="E20" s="497">
        <v>-48696</v>
      </c>
      <c r="F20" s="36"/>
    </row>
    <row r="21" spans="1:8" ht="15.75" x14ac:dyDescent="0.2">
      <c r="A21" s="40"/>
      <c r="B21" s="404" t="s">
        <v>211</v>
      </c>
      <c r="C21" s="268" t="s">
        <v>460</v>
      </c>
      <c r="D21" s="453">
        <v>0</v>
      </c>
      <c r="E21" s="497">
        <v>0</v>
      </c>
      <c r="F21" s="36"/>
    </row>
    <row r="22" spans="1:8" ht="31.5" x14ac:dyDescent="0.2">
      <c r="A22" s="40"/>
      <c r="B22" s="404" t="s">
        <v>370</v>
      </c>
      <c r="C22" s="268" t="s">
        <v>461</v>
      </c>
      <c r="D22" s="453">
        <v>0</v>
      </c>
      <c r="E22" s="497">
        <v>0</v>
      </c>
      <c r="F22" s="36"/>
    </row>
    <row r="23" spans="1:8" ht="31.5" x14ac:dyDescent="0.2">
      <c r="A23" s="40"/>
      <c r="B23" s="404" t="s">
        <v>462</v>
      </c>
      <c r="C23" s="268" t="s">
        <v>463</v>
      </c>
      <c r="D23" s="453">
        <v>0</v>
      </c>
      <c r="E23" s="497">
        <v>0</v>
      </c>
      <c r="F23" s="36"/>
    </row>
    <row r="24" spans="1:8" ht="31.5" x14ac:dyDescent="0.2">
      <c r="A24" s="40"/>
      <c r="B24" s="404" t="s">
        <v>464</v>
      </c>
      <c r="C24" s="268" t="s">
        <v>465</v>
      </c>
      <c r="D24" s="453">
        <v>-7333</v>
      </c>
      <c r="E24" s="497">
        <v>9739</v>
      </c>
      <c r="F24" s="36"/>
    </row>
    <row r="25" spans="1:8" s="39" customFormat="1" ht="15.75" x14ac:dyDescent="0.2">
      <c r="A25" s="38"/>
      <c r="B25" s="273" t="s">
        <v>50</v>
      </c>
      <c r="C25" s="269" t="s">
        <v>466</v>
      </c>
      <c r="D25" s="452">
        <v>746204</v>
      </c>
      <c r="E25" s="496">
        <v>61991</v>
      </c>
      <c r="F25" s="48"/>
    </row>
    <row r="26" spans="1:8" x14ac:dyDescent="0.2">
      <c r="A26" s="41"/>
      <c r="B26" s="53"/>
      <c r="C26" s="54"/>
      <c r="D26" s="454"/>
      <c r="E26" s="55"/>
      <c r="F26" s="36"/>
    </row>
    <row r="29" spans="1:8" x14ac:dyDescent="0.2">
      <c r="D29" s="201"/>
    </row>
    <row r="31" spans="1:8" x14ac:dyDescent="0.2">
      <c r="D31" s="201">
        <f>+D11-D12-D18</f>
        <v>0</v>
      </c>
      <c r="E31" s="201">
        <f>+E11-E12-E18</f>
        <v>0</v>
      </c>
    </row>
    <row r="32" spans="1:8" x14ac:dyDescent="0.2">
      <c r="D32" s="201">
        <f>+D12-SUM(D13:D17)</f>
        <v>0</v>
      </c>
      <c r="E32" s="201">
        <f>+E12-SUM(E13:E17)</f>
        <v>0</v>
      </c>
    </row>
    <row r="33" spans="4:5" x14ac:dyDescent="0.2">
      <c r="D33" s="201">
        <f>+D18-SUM(D19:D24)</f>
        <v>0</v>
      </c>
      <c r="E33" s="201">
        <f>+E18-SUM(E19:E24)</f>
        <v>0</v>
      </c>
    </row>
    <row r="34" spans="4:5" x14ac:dyDescent="0.2">
      <c r="D34" s="201">
        <f>+D25-D10-D11</f>
        <v>0</v>
      </c>
      <c r="E34" s="20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2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7.4257812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3" width="11.85546875" style="56" customWidth="1"/>
    <col min="14" max="14" width="11.8554687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98"/>
      <c r="B1" s="498"/>
      <c r="C1" s="499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500"/>
      <c r="O1" s="498"/>
      <c r="P1" s="498"/>
      <c r="Q1" s="498"/>
      <c r="R1" s="498"/>
      <c r="S1" s="498"/>
      <c r="T1" s="498"/>
      <c r="U1" s="498"/>
      <c r="V1" s="498"/>
    </row>
    <row r="2" spans="1:28" ht="15" customHeight="1" x14ac:dyDescent="0.35">
      <c r="A2" s="498"/>
      <c r="B2" s="501"/>
      <c r="C2" s="502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4"/>
      <c r="P2" s="505"/>
      <c r="Q2" s="505"/>
      <c r="R2" s="505"/>
      <c r="S2" s="505"/>
      <c r="T2" s="505"/>
      <c r="U2" s="506"/>
      <c r="V2" s="498"/>
    </row>
    <row r="3" spans="1:28" ht="20.100000000000001" customHeight="1" x14ac:dyDescent="0.35">
      <c r="A3" s="498"/>
      <c r="B3" s="507" t="s">
        <v>569</v>
      </c>
      <c r="C3" s="508"/>
      <c r="D3" s="508"/>
      <c r="E3" s="508"/>
      <c r="F3" s="508"/>
      <c r="G3" s="508"/>
      <c r="H3" s="509"/>
      <c r="I3" s="509"/>
      <c r="J3" s="509"/>
      <c r="K3" s="509"/>
      <c r="L3" s="509"/>
      <c r="M3" s="509"/>
      <c r="N3" s="509"/>
      <c r="O3" s="510"/>
      <c r="P3" s="500"/>
      <c r="Q3" s="500"/>
      <c r="R3" s="500"/>
      <c r="S3" s="500"/>
      <c r="T3" s="500"/>
      <c r="U3" s="511"/>
      <c r="V3" s="498"/>
    </row>
    <row r="4" spans="1:28" ht="15" customHeight="1" x14ac:dyDescent="0.35">
      <c r="A4" s="498"/>
      <c r="B4" s="512"/>
      <c r="C4" s="274"/>
      <c r="D4" s="584"/>
      <c r="E4" s="584"/>
      <c r="F4" s="585"/>
      <c r="G4" s="513"/>
      <c r="H4" s="513"/>
      <c r="I4" s="513"/>
      <c r="J4" s="513"/>
      <c r="K4" s="513"/>
      <c r="L4" s="510"/>
      <c r="M4" s="510"/>
      <c r="N4" s="500"/>
      <c r="O4" s="510"/>
      <c r="P4" s="500"/>
      <c r="Q4" s="500"/>
      <c r="R4" s="500"/>
      <c r="S4" s="500"/>
      <c r="T4" s="500"/>
      <c r="U4" s="511"/>
      <c r="V4" s="498"/>
    </row>
    <row r="5" spans="1:28" ht="16.5" customHeight="1" x14ac:dyDescent="0.35">
      <c r="A5" s="498"/>
      <c r="B5" s="512"/>
      <c r="C5" s="274"/>
      <c r="D5" s="586"/>
      <c r="E5" s="586"/>
      <c r="F5" s="586"/>
      <c r="G5" s="509"/>
      <c r="H5" s="514"/>
      <c r="I5" s="514"/>
      <c r="J5" s="514"/>
      <c r="K5" s="513"/>
      <c r="L5" s="510"/>
      <c r="M5" s="583" t="s">
        <v>357</v>
      </c>
      <c r="N5" s="583"/>
      <c r="O5" s="583"/>
      <c r="P5" s="500"/>
      <c r="Q5" s="500"/>
      <c r="R5" s="500"/>
      <c r="S5" s="500"/>
      <c r="T5" s="500"/>
      <c r="U5" s="511"/>
      <c r="V5" s="498"/>
    </row>
    <row r="6" spans="1:28" ht="14.25" customHeight="1" x14ac:dyDescent="0.35">
      <c r="A6" s="498"/>
      <c r="B6" s="512"/>
      <c r="C6" s="515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00"/>
      <c r="O6" s="510"/>
      <c r="P6" s="500"/>
      <c r="Q6" s="500"/>
      <c r="R6" s="500"/>
      <c r="S6" s="500"/>
      <c r="T6" s="500"/>
      <c r="U6" s="511"/>
      <c r="V6" s="498"/>
    </row>
    <row r="7" spans="1:28" ht="73.5" customHeight="1" x14ac:dyDescent="0.35">
      <c r="A7" s="498"/>
      <c r="B7" s="501"/>
      <c r="C7" s="502"/>
      <c r="D7" s="516"/>
      <c r="E7" s="517"/>
      <c r="F7" s="518"/>
      <c r="G7" s="519"/>
      <c r="H7" s="519"/>
      <c r="I7" s="519"/>
      <c r="J7" s="587" t="s">
        <v>476</v>
      </c>
      <c r="K7" s="588"/>
      <c r="L7" s="589"/>
      <c r="M7" s="587" t="s">
        <v>477</v>
      </c>
      <c r="N7" s="588"/>
      <c r="O7" s="589"/>
      <c r="P7" s="520"/>
      <c r="Q7" s="520"/>
      <c r="R7" s="520"/>
      <c r="S7" s="520"/>
      <c r="T7" s="520"/>
      <c r="U7" s="521"/>
      <c r="V7" s="498"/>
    </row>
    <row r="8" spans="1:28" s="59" customFormat="1" ht="47.25" x14ac:dyDescent="0.2">
      <c r="A8" s="522"/>
      <c r="B8" s="523"/>
      <c r="C8" s="524"/>
      <c r="D8" s="525" t="s">
        <v>177</v>
      </c>
      <c r="E8" s="526" t="s">
        <v>2</v>
      </c>
      <c r="F8" s="527" t="s">
        <v>96</v>
      </c>
      <c r="G8" s="527" t="s">
        <v>98</v>
      </c>
      <c r="H8" s="527" t="s">
        <v>99</v>
      </c>
      <c r="I8" s="527" t="s">
        <v>100</v>
      </c>
      <c r="J8" s="527">
        <v>1</v>
      </c>
      <c r="K8" s="527">
        <v>2</v>
      </c>
      <c r="L8" s="527">
        <v>3</v>
      </c>
      <c r="M8" s="527">
        <v>4</v>
      </c>
      <c r="N8" s="527">
        <v>5</v>
      </c>
      <c r="O8" s="527">
        <v>6</v>
      </c>
      <c r="P8" s="527" t="s">
        <v>478</v>
      </c>
      <c r="Q8" s="527" t="s">
        <v>322</v>
      </c>
      <c r="R8" s="527" t="s">
        <v>479</v>
      </c>
      <c r="S8" s="527" t="s">
        <v>480</v>
      </c>
      <c r="T8" s="527" t="s">
        <v>428</v>
      </c>
      <c r="U8" s="527" t="s">
        <v>204</v>
      </c>
      <c r="V8" s="528"/>
      <c r="W8" s="58"/>
    </row>
    <row r="9" spans="1:28" ht="19.5" hidden="1" x14ac:dyDescent="0.35">
      <c r="A9" s="498"/>
      <c r="B9" s="512"/>
      <c r="C9" s="274"/>
      <c r="D9" s="529" t="s">
        <v>70</v>
      </c>
      <c r="E9" s="530"/>
      <c r="F9" s="531"/>
      <c r="G9" s="531"/>
      <c r="H9" s="531"/>
      <c r="I9" s="531"/>
      <c r="J9" s="531"/>
      <c r="K9" s="531"/>
      <c r="L9" s="531"/>
      <c r="M9" s="531"/>
      <c r="N9" s="531"/>
      <c r="O9" s="531"/>
      <c r="P9" s="531"/>
      <c r="Q9" s="531"/>
      <c r="R9" s="531"/>
      <c r="S9" s="531"/>
      <c r="T9" s="531"/>
      <c r="U9" s="531"/>
      <c r="V9" s="532"/>
      <c r="W9" s="60"/>
    </row>
    <row r="10" spans="1:28" ht="15.75" hidden="1" customHeight="1" x14ac:dyDescent="0.35">
      <c r="A10" s="498"/>
      <c r="B10" s="512"/>
      <c r="C10" s="274"/>
      <c r="D10" s="529" t="s">
        <v>373</v>
      </c>
      <c r="E10" s="530"/>
      <c r="F10" s="533"/>
      <c r="G10" s="533"/>
      <c r="H10" s="533"/>
      <c r="I10" s="533"/>
      <c r="J10" s="533"/>
      <c r="K10" s="533"/>
      <c r="L10" s="533"/>
      <c r="M10" s="533"/>
      <c r="N10" s="533"/>
      <c r="O10" s="533"/>
      <c r="P10" s="533"/>
      <c r="Q10" s="533"/>
      <c r="R10" s="533"/>
      <c r="S10" s="533"/>
      <c r="T10" s="533"/>
      <c r="U10" s="533"/>
      <c r="V10" s="532"/>
      <c r="W10" s="60"/>
    </row>
    <row r="11" spans="1:28" ht="15.75" hidden="1" customHeight="1" x14ac:dyDescent="0.35">
      <c r="A11" s="498"/>
      <c r="B11" s="512"/>
      <c r="C11" s="274"/>
      <c r="D11" s="529" t="s">
        <v>475</v>
      </c>
      <c r="E11" s="534"/>
      <c r="F11" s="533"/>
      <c r="G11" s="533"/>
      <c r="H11" s="533"/>
      <c r="I11" s="533"/>
      <c r="J11" s="533"/>
      <c r="K11" s="533"/>
      <c r="L11" s="533"/>
      <c r="M11" s="533"/>
      <c r="N11" s="533"/>
      <c r="O11" s="533"/>
      <c r="P11" s="533"/>
      <c r="Q11" s="533"/>
      <c r="R11" s="533"/>
      <c r="S11" s="533"/>
      <c r="T11" s="533"/>
      <c r="U11" s="533"/>
      <c r="V11" s="532"/>
      <c r="W11" s="60"/>
    </row>
    <row r="12" spans="1:28" s="64" customFormat="1" ht="18.75" hidden="1" customHeight="1" x14ac:dyDescent="0.35">
      <c r="A12" s="535"/>
      <c r="B12" s="536"/>
      <c r="C12" s="274" t="s">
        <v>36</v>
      </c>
      <c r="D12" s="264" t="s">
        <v>335</v>
      </c>
      <c r="E12" s="534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537"/>
      <c r="W12" s="63"/>
      <c r="AA12" s="289">
        <f>SUM(F12:R12)-S12</f>
        <v>0</v>
      </c>
      <c r="AB12" s="289">
        <f>+U12-S12-T12</f>
        <v>0</v>
      </c>
    </row>
    <row r="13" spans="1:28" s="64" customFormat="1" ht="18.75" hidden="1" customHeight="1" x14ac:dyDescent="0.35">
      <c r="A13" s="535"/>
      <c r="B13" s="536"/>
      <c r="C13" s="275" t="s">
        <v>38</v>
      </c>
      <c r="D13" s="276" t="s">
        <v>336</v>
      </c>
      <c r="E13" s="534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537"/>
      <c r="W13" s="63"/>
      <c r="AA13" s="289">
        <f t="shared" ref="AA13:AA49" si="0">SUM(F13:R13)-S13</f>
        <v>0</v>
      </c>
      <c r="AB13" s="289">
        <f t="shared" ref="AB13:AB49" si="1">+U13-S13-T13</f>
        <v>0</v>
      </c>
    </row>
    <row r="14" spans="1:28" ht="18.75" hidden="1" customHeight="1" x14ac:dyDescent="0.35">
      <c r="A14" s="498"/>
      <c r="B14" s="512"/>
      <c r="C14" s="277" t="s">
        <v>39</v>
      </c>
      <c r="D14" s="278" t="s">
        <v>337</v>
      </c>
      <c r="E14" s="534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532"/>
      <c r="W14" s="60"/>
      <c r="AA14" s="289">
        <f t="shared" si="0"/>
        <v>0</v>
      </c>
      <c r="AB14" s="289">
        <f t="shared" si="1"/>
        <v>0</v>
      </c>
    </row>
    <row r="15" spans="1:28" ht="18.75" hidden="1" customHeight="1" x14ac:dyDescent="0.35">
      <c r="A15" s="498"/>
      <c r="B15" s="512"/>
      <c r="C15" s="277" t="s">
        <v>40</v>
      </c>
      <c r="D15" s="278" t="s">
        <v>338</v>
      </c>
      <c r="E15" s="534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532"/>
      <c r="W15" s="60"/>
      <c r="AA15" s="289">
        <f t="shared" si="0"/>
        <v>0</v>
      </c>
      <c r="AB15" s="289">
        <f t="shared" si="1"/>
        <v>0</v>
      </c>
    </row>
    <row r="16" spans="1:28" s="64" customFormat="1" ht="18.75" hidden="1" customHeight="1" x14ac:dyDescent="0.35">
      <c r="A16" s="535"/>
      <c r="B16" s="536"/>
      <c r="C16" s="275" t="s">
        <v>50</v>
      </c>
      <c r="D16" s="279" t="s">
        <v>339</v>
      </c>
      <c r="E16" s="534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537"/>
      <c r="W16" s="63"/>
      <c r="AA16" s="289">
        <f t="shared" si="0"/>
        <v>0</v>
      </c>
      <c r="AB16" s="289">
        <f t="shared" si="1"/>
        <v>0</v>
      </c>
    </row>
    <row r="17" spans="1:28" ht="18.75" hidden="1" customHeight="1" x14ac:dyDescent="0.35">
      <c r="A17" s="498"/>
      <c r="B17" s="512"/>
      <c r="C17" s="274" t="s">
        <v>60</v>
      </c>
      <c r="D17" s="278" t="s">
        <v>468</v>
      </c>
      <c r="E17" s="538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532"/>
      <c r="W17" s="60"/>
      <c r="AA17" s="289">
        <f t="shared" si="0"/>
        <v>0</v>
      </c>
      <c r="AB17" s="289">
        <f t="shared" si="1"/>
        <v>0</v>
      </c>
    </row>
    <row r="18" spans="1:28" s="64" customFormat="1" ht="18.75" hidden="1" customHeight="1" x14ac:dyDescent="0.35">
      <c r="A18" s="535"/>
      <c r="B18" s="536"/>
      <c r="C18" s="275" t="s">
        <v>61</v>
      </c>
      <c r="D18" s="280" t="s">
        <v>469</v>
      </c>
      <c r="E18" s="539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537"/>
      <c r="W18" s="63"/>
      <c r="AA18" s="289">
        <f t="shared" si="0"/>
        <v>0</v>
      </c>
      <c r="AB18" s="289">
        <f t="shared" si="1"/>
        <v>0</v>
      </c>
    </row>
    <row r="19" spans="1:28" s="64" customFormat="1" ht="18.75" hidden="1" customHeight="1" x14ac:dyDescent="0.35">
      <c r="A19" s="535"/>
      <c r="B19" s="536"/>
      <c r="C19" s="274" t="s">
        <v>62</v>
      </c>
      <c r="D19" s="281" t="s">
        <v>470</v>
      </c>
      <c r="E19" s="53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537"/>
      <c r="W19" s="63"/>
      <c r="AA19" s="289">
        <f t="shared" si="0"/>
        <v>0</v>
      </c>
      <c r="AB19" s="289">
        <f t="shared" si="1"/>
        <v>0</v>
      </c>
    </row>
    <row r="20" spans="1:28" s="64" customFormat="1" ht="18.75" hidden="1" customHeight="1" x14ac:dyDescent="0.35">
      <c r="A20" s="535"/>
      <c r="B20" s="536"/>
      <c r="C20" s="274" t="s">
        <v>63</v>
      </c>
      <c r="D20" s="282" t="s">
        <v>181</v>
      </c>
      <c r="E20" s="538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537"/>
      <c r="W20" s="63"/>
      <c r="AA20" s="289">
        <f t="shared" si="0"/>
        <v>0</v>
      </c>
      <c r="AB20" s="289">
        <f t="shared" si="1"/>
        <v>0</v>
      </c>
    </row>
    <row r="21" spans="1:28" s="64" customFormat="1" ht="18.75" hidden="1" customHeight="1" x14ac:dyDescent="0.35">
      <c r="A21" s="535"/>
      <c r="B21" s="536"/>
      <c r="C21" s="274" t="s">
        <v>76</v>
      </c>
      <c r="D21" s="280" t="s">
        <v>471</v>
      </c>
      <c r="E21" s="538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49"/>
      <c r="T21" s="251"/>
      <c r="U21" s="249"/>
      <c r="V21" s="537"/>
      <c r="W21" s="63"/>
      <c r="AA21" s="289">
        <f t="shared" si="0"/>
        <v>0</v>
      </c>
      <c r="AB21" s="289">
        <f t="shared" si="1"/>
        <v>0</v>
      </c>
    </row>
    <row r="22" spans="1:28" ht="18.75" hidden="1" customHeight="1" x14ac:dyDescent="0.35">
      <c r="A22" s="498"/>
      <c r="B22" s="512"/>
      <c r="C22" s="274" t="s">
        <v>79</v>
      </c>
      <c r="D22" s="280" t="s">
        <v>472</v>
      </c>
      <c r="E22" s="540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532"/>
      <c r="W22" s="60"/>
      <c r="AA22" s="289">
        <f t="shared" si="0"/>
        <v>0</v>
      </c>
      <c r="AB22" s="289">
        <f t="shared" si="1"/>
        <v>0</v>
      </c>
    </row>
    <row r="23" spans="1:28" ht="18.75" hidden="1" customHeight="1" x14ac:dyDescent="0.35">
      <c r="A23" s="498"/>
      <c r="B23" s="512"/>
      <c r="C23" s="275" t="s">
        <v>80</v>
      </c>
      <c r="D23" s="280" t="s">
        <v>473</v>
      </c>
      <c r="E23" s="540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532"/>
      <c r="W23" s="60"/>
      <c r="AA23" s="289">
        <f t="shared" si="0"/>
        <v>0</v>
      </c>
      <c r="AB23" s="289">
        <f t="shared" si="1"/>
        <v>0</v>
      </c>
    </row>
    <row r="24" spans="1:28" s="64" customFormat="1" ht="18.75" hidden="1" customHeight="1" x14ac:dyDescent="0.35">
      <c r="A24" s="535"/>
      <c r="B24" s="536"/>
      <c r="C24" s="275" t="s">
        <v>81</v>
      </c>
      <c r="D24" s="280" t="s">
        <v>178</v>
      </c>
      <c r="E24" s="534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49"/>
      <c r="R24" s="251"/>
      <c r="S24" s="251"/>
      <c r="T24" s="251"/>
      <c r="U24" s="249"/>
      <c r="V24" s="537"/>
      <c r="W24" s="63"/>
      <c r="AA24" s="289">
        <f t="shared" si="0"/>
        <v>0</v>
      </c>
      <c r="AB24" s="289">
        <f t="shared" si="1"/>
        <v>0</v>
      </c>
    </row>
    <row r="25" spans="1:28" s="64" customFormat="1" ht="18.75" hidden="1" customHeight="1" x14ac:dyDescent="0.35">
      <c r="A25" s="535"/>
      <c r="B25" s="536"/>
      <c r="C25" s="283" t="s">
        <v>196</v>
      </c>
      <c r="D25" s="280" t="s">
        <v>179</v>
      </c>
      <c r="E25" s="54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537"/>
      <c r="W25" s="63"/>
      <c r="AA25" s="289">
        <f t="shared" si="0"/>
        <v>0</v>
      </c>
      <c r="AB25" s="289">
        <f t="shared" si="1"/>
        <v>0</v>
      </c>
    </row>
    <row r="26" spans="1:28" s="64" customFormat="1" ht="19.5" hidden="1" x14ac:dyDescent="0.35">
      <c r="A26" s="535"/>
      <c r="B26" s="536"/>
      <c r="C26" s="283" t="s">
        <v>197</v>
      </c>
      <c r="D26" s="280" t="s">
        <v>180</v>
      </c>
      <c r="E26" s="534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537"/>
      <c r="W26" s="63"/>
      <c r="AA26" s="289">
        <f t="shared" si="0"/>
        <v>0</v>
      </c>
      <c r="AB26" s="289">
        <f t="shared" si="1"/>
        <v>0</v>
      </c>
    </row>
    <row r="27" spans="1:28" s="64" customFormat="1" ht="18.75" hidden="1" customHeight="1" x14ac:dyDescent="0.35">
      <c r="A27" s="535"/>
      <c r="B27" s="536"/>
      <c r="C27" s="283" t="s">
        <v>198</v>
      </c>
      <c r="D27" s="280" t="s">
        <v>20</v>
      </c>
      <c r="E27" s="534"/>
      <c r="F27" s="251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537"/>
      <c r="W27" s="63"/>
      <c r="AA27" s="289">
        <f t="shared" si="0"/>
        <v>0</v>
      </c>
      <c r="AB27" s="289">
        <f t="shared" si="1"/>
        <v>0</v>
      </c>
    </row>
    <row r="28" spans="1:28" s="64" customFormat="1" ht="19.5" hidden="1" x14ac:dyDescent="0.35">
      <c r="A28" s="535"/>
      <c r="B28" s="542"/>
      <c r="C28" s="284"/>
      <c r="D28" s="285" t="s">
        <v>474</v>
      </c>
      <c r="E28" s="54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537"/>
      <c r="W28" s="63"/>
      <c r="AA28" s="289">
        <f t="shared" si="0"/>
        <v>0</v>
      </c>
      <c r="AB28" s="289">
        <f t="shared" si="1"/>
        <v>0</v>
      </c>
    </row>
    <row r="29" spans="1:28" s="64" customFormat="1" ht="19.5" x14ac:dyDescent="0.35">
      <c r="A29" s="535"/>
      <c r="B29" s="536"/>
      <c r="C29" s="274"/>
      <c r="D29" s="286"/>
      <c r="E29" s="534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537"/>
      <c r="W29" s="63"/>
      <c r="AA29" s="289">
        <f t="shared" si="0"/>
        <v>0</v>
      </c>
      <c r="AB29" s="289">
        <f t="shared" si="1"/>
        <v>0</v>
      </c>
    </row>
    <row r="30" spans="1:28" s="64" customFormat="1" ht="19.5" x14ac:dyDescent="0.35">
      <c r="A30" s="535"/>
      <c r="B30" s="536"/>
      <c r="C30" s="274"/>
      <c r="D30" s="287" t="s">
        <v>0</v>
      </c>
      <c r="E30" s="534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537"/>
      <c r="W30" s="63"/>
      <c r="AA30" s="289">
        <f t="shared" si="0"/>
        <v>0</v>
      </c>
      <c r="AB30" s="289">
        <f t="shared" si="1"/>
        <v>0</v>
      </c>
    </row>
    <row r="31" spans="1:28" s="64" customFormat="1" ht="19.5" x14ac:dyDescent="0.35">
      <c r="A31" s="535"/>
      <c r="B31" s="536"/>
      <c r="C31" s="274"/>
      <c r="D31" s="529" t="s">
        <v>373</v>
      </c>
      <c r="E31" s="534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537"/>
      <c r="W31" s="63"/>
      <c r="AA31" s="289">
        <f t="shared" si="0"/>
        <v>0</v>
      </c>
      <c r="AB31" s="289">
        <f t="shared" si="1"/>
        <v>0</v>
      </c>
    </row>
    <row r="32" spans="1:28" s="64" customFormat="1" ht="19.5" x14ac:dyDescent="0.35">
      <c r="A32" s="535"/>
      <c r="B32" s="536"/>
      <c r="C32" s="274"/>
      <c r="D32" s="529" t="s">
        <v>609</v>
      </c>
      <c r="E32" s="534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537"/>
      <c r="W32" s="63"/>
      <c r="AA32" s="289">
        <f t="shared" si="0"/>
        <v>0</v>
      </c>
      <c r="AB32" s="289">
        <f t="shared" si="1"/>
        <v>0</v>
      </c>
    </row>
    <row r="33" spans="1:28" s="64" customFormat="1" ht="19.5" x14ac:dyDescent="0.35">
      <c r="A33" s="535"/>
      <c r="B33" s="536"/>
      <c r="C33" s="274" t="s">
        <v>36</v>
      </c>
      <c r="D33" s="279" t="s">
        <v>355</v>
      </c>
      <c r="E33" s="534"/>
      <c r="F33" s="249">
        <v>2600000</v>
      </c>
      <c r="G33" s="249">
        <v>0</v>
      </c>
      <c r="H33" s="249">
        <v>0</v>
      </c>
      <c r="I33" s="249">
        <v>2987</v>
      </c>
      <c r="J33" s="249">
        <v>274400.86515999999</v>
      </c>
      <c r="K33" s="249">
        <v>-44225</v>
      </c>
      <c r="L33" s="249">
        <v>0</v>
      </c>
      <c r="M33" s="249">
        <v>0</v>
      </c>
      <c r="N33" s="249">
        <v>34663</v>
      </c>
      <c r="O33" s="249">
        <v>0</v>
      </c>
      <c r="P33" s="249">
        <v>2776690</v>
      </c>
      <c r="Q33" s="249">
        <v>922547</v>
      </c>
      <c r="R33" s="249">
        <v>0</v>
      </c>
      <c r="S33" s="249">
        <v>6567062.8651599996</v>
      </c>
      <c r="T33" s="249">
        <v>0</v>
      </c>
      <c r="U33" s="249">
        <v>6567062.8651599996</v>
      </c>
      <c r="V33" s="537"/>
      <c r="W33" s="63"/>
      <c r="AA33" s="289">
        <f t="shared" si="0"/>
        <v>0</v>
      </c>
      <c r="AB33" s="289">
        <f t="shared" si="1"/>
        <v>0</v>
      </c>
    </row>
    <row r="34" spans="1:28" s="64" customFormat="1" ht="19.5" x14ac:dyDescent="0.35">
      <c r="A34" s="535"/>
      <c r="B34" s="536"/>
      <c r="C34" s="275" t="s">
        <v>38</v>
      </c>
      <c r="D34" s="276" t="s">
        <v>336</v>
      </c>
      <c r="E34" s="534"/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249">
        <v>0</v>
      </c>
      <c r="S34" s="249">
        <v>0</v>
      </c>
      <c r="T34" s="249">
        <v>0</v>
      </c>
      <c r="U34" s="249">
        <v>0</v>
      </c>
      <c r="V34" s="537"/>
      <c r="W34" s="63"/>
      <c r="AA34" s="289">
        <f t="shared" si="0"/>
        <v>0</v>
      </c>
      <c r="AB34" s="289">
        <f t="shared" si="1"/>
        <v>0</v>
      </c>
    </row>
    <row r="35" spans="1:28" s="64" customFormat="1" ht="19.5" x14ac:dyDescent="0.35">
      <c r="A35" s="535"/>
      <c r="B35" s="536"/>
      <c r="C35" s="277" t="s">
        <v>39</v>
      </c>
      <c r="D35" s="278" t="s">
        <v>337</v>
      </c>
      <c r="E35" s="534"/>
      <c r="F35" s="251">
        <v>0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1">
        <v>0</v>
      </c>
      <c r="P35" s="251">
        <v>0</v>
      </c>
      <c r="Q35" s="251">
        <v>0</v>
      </c>
      <c r="R35" s="251">
        <v>0</v>
      </c>
      <c r="S35" s="251">
        <v>0</v>
      </c>
      <c r="T35" s="251">
        <v>0</v>
      </c>
      <c r="U35" s="251">
        <v>0</v>
      </c>
      <c r="V35" s="537"/>
      <c r="W35" s="63"/>
      <c r="AA35" s="289">
        <f t="shared" si="0"/>
        <v>0</v>
      </c>
      <c r="AB35" s="289">
        <f t="shared" si="1"/>
        <v>0</v>
      </c>
    </row>
    <row r="36" spans="1:28" s="64" customFormat="1" ht="32.25" customHeight="1" x14ac:dyDescent="0.35">
      <c r="A36" s="535"/>
      <c r="B36" s="536"/>
      <c r="C36" s="347" t="s">
        <v>40</v>
      </c>
      <c r="D36" s="429" t="s">
        <v>338</v>
      </c>
      <c r="E36" s="534"/>
      <c r="F36" s="251">
        <v>0</v>
      </c>
      <c r="G36" s="251">
        <v>0</v>
      </c>
      <c r="H36" s="251">
        <v>0</v>
      </c>
      <c r="I36" s="251">
        <v>0</v>
      </c>
      <c r="J36" s="251">
        <v>0</v>
      </c>
      <c r="K36" s="251">
        <v>0</v>
      </c>
      <c r="L36" s="251">
        <v>0</v>
      </c>
      <c r="M36" s="251">
        <v>0</v>
      </c>
      <c r="N36" s="251">
        <v>0</v>
      </c>
      <c r="O36" s="251">
        <v>0</v>
      </c>
      <c r="P36" s="251">
        <v>0</v>
      </c>
      <c r="Q36" s="251">
        <v>0</v>
      </c>
      <c r="R36" s="251">
        <v>0</v>
      </c>
      <c r="S36" s="251">
        <v>0</v>
      </c>
      <c r="T36" s="251">
        <v>0</v>
      </c>
      <c r="U36" s="251">
        <v>0</v>
      </c>
      <c r="V36" s="537"/>
      <c r="W36" s="63"/>
      <c r="AA36" s="289">
        <f t="shared" si="0"/>
        <v>0</v>
      </c>
      <c r="AB36" s="289">
        <f t="shared" si="1"/>
        <v>0</v>
      </c>
    </row>
    <row r="37" spans="1:28" s="64" customFormat="1" ht="19.5" x14ac:dyDescent="0.35">
      <c r="A37" s="535"/>
      <c r="B37" s="536"/>
      <c r="C37" s="354" t="s">
        <v>50</v>
      </c>
      <c r="D37" s="424" t="s">
        <v>339</v>
      </c>
      <c r="E37" s="534"/>
      <c r="F37" s="249">
        <v>2600000</v>
      </c>
      <c r="G37" s="249">
        <v>0</v>
      </c>
      <c r="H37" s="249">
        <v>0</v>
      </c>
      <c r="I37" s="249">
        <v>2987</v>
      </c>
      <c r="J37" s="249">
        <v>274400.86515999999</v>
      </c>
      <c r="K37" s="249">
        <v>-44225</v>
      </c>
      <c r="L37" s="249">
        <v>0</v>
      </c>
      <c r="M37" s="249">
        <v>0</v>
      </c>
      <c r="N37" s="249">
        <v>34663</v>
      </c>
      <c r="O37" s="249">
        <v>0</v>
      </c>
      <c r="P37" s="249">
        <v>2776690</v>
      </c>
      <c r="Q37" s="249">
        <v>922547</v>
      </c>
      <c r="R37" s="249">
        <v>0</v>
      </c>
      <c r="S37" s="249">
        <v>6567062.8651599996</v>
      </c>
      <c r="T37" s="249">
        <v>0</v>
      </c>
      <c r="U37" s="249">
        <v>6567062.8651599996</v>
      </c>
      <c r="V37" s="537"/>
      <c r="W37" s="63"/>
      <c r="AA37" s="289">
        <f t="shared" si="0"/>
        <v>0</v>
      </c>
      <c r="AB37" s="289">
        <f t="shared" si="1"/>
        <v>0</v>
      </c>
    </row>
    <row r="38" spans="1:28" ht="19.5" x14ac:dyDescent="0.35">
      <c r="A38" s="498"/>
      <c r="B38" s="512"/>
      <c r="C38" s="356" t="s">
        <v>60</v>
      </c>
      <c r="D38" s="425" t="s">
        <v>468</v>
      </c>
      <c r="E38" s="540"/>
      <c r="F38" s="249">
        <v>0</v>
      </c>
      <c r="G38" s="249">
        <v>0</v>
      </c>
      <c r="H38" s="249">
        <v>0</v>
      </c>
      <c r="I38" s="249">
        <v>0</v>
      </c>
      <c r="J38" s="249">
        <v>0</v>
      </c>
      <c r="K38" s="249">
        <v>0</v>
      </c>
      <c r="L38" s="249">
        <v>0</v>
      </c>
      <c r="M38" s="249">
        <v>0</v>
      </c>
      <c r="N38" s="249">
        <v>29334</v>
      </c>
      <c r="O38" s="249">
        <v>0</v>
      </c>
      <c r="P38" s="249">
        <v>0</v>
      </c>
      <c r="Q38" s="249">
        <v>0</v>
      </c>
      <c r="R38" s="249">
        <v>716870</v>
      </c>
      <c r="S38" s="249">
        <v>746204</v>
      </c>
      <c r="T38" s="249">
        <v>0</v>
      </c>
      <c r="U38" s="249">
        <v>746204</v>
      </c>
      <c r="V38" s="532"/>
      <c r="W38" s="60"/>
      <c r="AA38" s="289">
        <f t="shared" si="0"/>
        <v>0</v>
      </c>
      <c r="AB38" s="289">
        <f t="shared" si="1"/>
        <v>0</v>
      </c>
    </row>
    <row r="39" spans="1:28" ht="19.5" x14ac:dyDescent="0.35">
      <c r="A39" s="498"/>
      <c r="B39" s="512"/>
      <c r="C39" s="354" t="s">
        <v>61</v>
      </c>
      <c r="D39" s="425" t="s">
        <v>469</v>
      </c>
      <c r="E39" s="540"/>
      <c r="F39" s="249">
        <v>0</v>
      </c>
      <c r="G39" s="249">
        <v>0</v>
      </c>
      <c r="H39" s="249">
        <v>0</v>
      </c>
      <c r="I39" s="249">
        <v>0</v>
      </c>
      <c r="J39" s="249">
        <v>0</v>
      </c>
      <c r="K39" s="249">
        <v>0</v>
      </c>
      <c r="L39" s="249">
        <v>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249">
        <v>0</v>
      </c>
      <c r="S39" s="249">
        <v>0</v>
      </c>
      <c r="T39" s="249">
        <v>0</v>
      </c>
      <c r="U39" s="249">
        <v>0</v>
      </c>
      <c r="V39" s="532"/>
      <c r="W39" s="60"/>
      <c r="AA39" s="289">
        <f t="shared" si="0"/>
        <v>0</v>
      </c>
      <c r="AB39" s="289">
        <f t="shared" si="1"/>
        <v>0</v>
      </c>
    </row>
    <row r="40" spans="1:28" s="64" customFormat="1" ht="33" x14ac:dyDescent="0.35">
      <c r="A40" s="535"/>
      <c r="B40" s="536"/>
      <c r="C40" s="356" t="s">
        <v>62</v>
      </c>
      <c r="D40" s="263" t="s">
        <v>470</v>
      </c>
      <c r="E40" s="540"/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537"/>
      <c r="W40" s="63"/>
      <c r="AA40" s="289">
        <f t="shared" si="0"/>
        <v>0</v>
      </c>
      <c r="AB40" s="289">
        <f t="shared" si="1"/>
        <v>0</v>
      </c>
    </row>
    <row r="41" spans="1:28" s="64" customFormat="1" ht="19.5" x14ac:dyDescent="0.35">
      <c r="A41" s="535"/>
      <c r="B41" s="536"/>
      <c r="C41" s="356" t="s">
        <v>63</v>
      </c>
      <c r="D41" s="409" t="s">
        <v>181</v>
      </c>
      <c r="E41" s="540"/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0</v>
      </c>
      <c r="V41" s="537"/>
      <c r="W41" s="63"/>
      <c r="AA41" s="289">
        <f t="shared" si="0"/>
        <v>0</v>
      </c>
      <c r="AB41" s="289">
        <f t="shared" si="1"/>
        <v>0</v>
      </c>
    </row>
    <row r="42" spans="1:28" s="64" customFormat="1" ht="19.5" x14ac:dyDescent="0.35">
      <c r="A42" s="535"/>
      <c r="B42" s="536"/>
      <c r="C42" s="356" t="s">
        <v>76</v>
      </c>
      <c r="D42" s="425" t="s">
        <v>471</v>
      </c>
      <c r="E42" s="540"/>
      <c r="F42" s="249">
        <v>0</v>
      </c>
      <c r="G42" s="249">
        <v>0</v>
      </c>
      <c r="H42" s="249">
        <v>0</v>
      </c>
      <c r="I42" s="249">
        <v>0</v>
      </c>
      <c r="J42" s="249">
        <v>0</v>
      </c>
      <c r="K42" s="249">
        <v>0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537"/>
      <c r="W42" s="63"/>
      <c r="AA42" s="289">
        <f t="shared" si="0"/>
        <v>0</v>
      </c>
      <c r="AB42" s="289">
        <f t="shared" si="1"/>
        <v>0</v>
      </c>
    </row>
    <row r="43" spans="1:28" s="64" customFormat="1" ht="19.5" x14ac:dyDescent="0.35">
      <c r="A43" s="535"/>
      <c r="B43" s="536"/>
      <c r="C43" s="356" t="s">
        <v>79</v>
      </c>
      <c r="D43" s="425" t="s">
        <v>472</v>
      </c>
      <c r="E43" s="540"/>
      <c r="F43" s="249">
        <v>0</v>
      </c>
      <c r="G43" s="249">
        <v>0</v>
      </c>
      <c r="H43" s="249">
        <v>0</v>
      </c>
      <c r="I43" s="249">
        <v>0</v>
      </c>
      <c r="J43" s="249">
        <v>0</v>
      </c>
      <c r="K43" s="249">
        <v>0</v>
      </c>
      <c r="L43" s="249">
        <v>0</v>
      </c>
      <c r="M43" s="249">
        <v>0</v>
      </c>
      <c r="N43" s="249">
        <v>0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</v>
      </c>
      <c r="U43" s="249">
        <v>0</v>
      </c>
      <c r="V43" s="537"/>
      <c r="W43" s="63"/>
      <c r="AA43" s="289">
        <f t="shared" si="0"/>
        <v>0</v>
      </c>
      <c r="AB43" s="289">
        <f t="shared" si="1"/>
        <v>0</v>
      </c>
    </row>
    <row r="44" spans="1:28" s="64" customFormat="1" ht="19.5" x14ac:dyDescent="0.35">
      <c r="A44" s="535"/>
      <c r="B44" s="536"/>
      <c r="C44" s="354" t="s">
        <v>80</v>
      </c>
      <c r="D44" s="425" t="s">
        <v>611</v>
      </c>
      <c r="E44" s="540"/>
      <c r="F44" s="249">
        <v>0</v>
      </c>
      <c r="G44" s="249">
        <v>0</v>
      </c>
      <c r="H44" s="249">
        <v>0</v>
      </c>
      <c r="I44" s="249">
        <v>959</v>
      </c>
      <c r="J44" s="249">
        <v>0</v>
      </c>
      <c r="K44" s="249">
        <v>0</v>
      </c>
      <c r="L44" s="249">
        <v>0</v>
      </c>
      <c r="M44" s="249">
        <v>0</v>
      </c>
      <c r="N44" s="249">
        <v>0</v>
      </c>
      <c r="O44" s="249">
        <v>0</v>
      </c>
      <c r="P44" s="249">
        <v>0</v>
      </c>
      <c r="Q44" s="249">
        <v>0</v>
      </c>
      <c r="R44" s="249">
        <v>0</v>
      </c>
      <c r="S44" s="249">
        <v>959</v>
      </c>
      <c r="T44" s="249">
        <v>0</v>
      </c>
      <c r="U44" s="249">
        <v>959</v>
      </c>
      <c r="V44" s="537"/>
      <c r="W44" s="63"/>
      <c r="AA44" s="289">
        <f t="shared" si="0"/>
        <v>0</v>
      </c>
      <c r="AB44" s="289">
        <f t="shared" si="1"/>
        <v>0</v>
      </c>
    </row>
    <row r="45" spans="1:28" s="64" customFormat="1" ht="19.5" x14ac:dyDescent="0.35">
      <c r="A45" s="535"/>
      <c r="B45" s="536"/>
      <c r="C45" s="354" t="s">
        <v>81</v>
      </c>
      <c r="D45" s="425" t="s">
        <v>178</v>
      </c>
      <c r="E45" s="540"/>
      <c r="F45" s="249">
        <v>0</v>
      </c>
      <c r="G45" s="249">
        <v>0</v>
      </c>
      <c r="H45" s="249">
        <v>0</v>
      </c>
      <c r="I45" s="249">
        <v>0</v>
      </c>
      <c r="J45" s="249">
        <v>0</v>
      </c>
      <c r="K45" s="249">
        <v>0</v>
      </c>
      <c r="L45" s="249">
        <v>0</v>
      </c>
      <c r="M45" s="249">
        <v>0</v>
      </c>
      <c r="N45" s="249">
        <v>0</v>
      </c>
      <c r="O45" s="249">
        <v>0</v>
      </c>
      <c r="P45" s="249">
        <v>921054</v>
      </c>
      <c r="Q45" s="249">
        <v>-921054</v>
      </c>
      <c r="R45" s="249">
        <v>0</v>
      </c>
      <c r="S45" s="249">
        <v>0</v>
      </c>
      <c r="T45" s="249">
        <v>0</v>
      </c>
      <c r="U45" s="249">
        <v>0</v>
      </c>
      <c r="V45" s="537"/>
      <c r="W45" s="63"/>
      <c r="AA45" s="289">
        <f t="shared" si="0"/>
        <v>0</v>
      </c>
      <c r="AB45" s="289">
        <f t="shared" si="1"/>
        <v>0</v>
      </c>
    </row>
    <row r="46" spans="1:28" ht="19.5" x14ac:dyDescent="0.35">
      <c r="A46" s="498"/>
      <c r="B46" s="512"/>
      <c r="C46" s="426" t="s">
        <v>196</v>
      </c>
      <c r="D46" s="427" t="s">
        <v>179</v>
      </c>
      <c r="E46" s="540"/>
      <c r="F46" s="247">
        <v>0</v>
      </c>
      <c r="G46" s="247">
        <v>0</v>
      </c>
      <c r="H46" s="247">
        <v>0</v>
      </c>
      <c r="I46" s="247">
        <v>0</v>
      </c>
      <c r="J46" s="247">
        <v>0</v>
      </c>
      <c r="K46" s="247">
        <v>0</v>
      </c>
      <c r="L46" s="247">
        <v>0</v>
      </c>
      <c r="M46" s="247">
        <v>0</v>
      </c>
      <c r="N46" s="247">
        <v>0</v>
      </c>
      <c r="O46" s="247">
        <v>0</v>
      </c>
      <c r="P46" s="247">
        <v>0</v>
      </c>
      <c r="Q46" s="247">
        <v>0</v>
      </c>
      <c r="R46" s="247">
        <v>0</v>
      </c>
      <c r="S46" s="247">
        <v>0</v>
      </c>
      <c r="T46" s="247">
        <v>0</v>
      </c>
      <c r="U46" s="247">
        <v>0</v>
      </c>
      <c r="V46" s="532"/>
      <c r="W46" s="60"/>
      <c r="AA46" s="289">
        <f t="shared" si="0"/>
        <v>0</v>
      </c>
      <c r="AB46" s="289">
        <f t="shared" si="1"/>
        <v>0</v>
      </c>
    </row>
    <row r="47" spans="1:28" ht="19.5" x14ac:dyDescent="0.35">
      <c r="A47" s="498"/>
      <c r="B47" s="512"/>
      <c r="C47" s="426" t="s">
        <v>197</v>
      </c>
      <c r="D47" s="427" t="s">
        <v>180</v>
      </c>
      <c r="E47" s="540"/>
      <c r="F47" s="247">
        <v>0</v>
      </c>
      <c r="G47" s="247">
        <v>0</v>
      </c>
      <c r="H47" s="247">
        <v>0</v>
      </c>
      <c r="I47" s="247">
        <v>0</v>
      </c>
      <c r="J47" s="247">
        <v>0</v>
      </c>
      <c r="K47" s="247">
        <v>0</v>
      </c>
      <c r="L47" s="247">
        <v>0</v>
      </c>
      <c r="M47" s="247">
        <v>0</v>
      </c>
      <c r="N47" s="247">
        <v>0</v>
      </c>
      <c r="O47" s="247">
        <v>0</v>
      </c>
      <c r="P47" s="247">
        <v>921054</v>
      </c>
      <c r="Q47" s="247">
        <v>-921054</v>
      </c>
      <c r="R47" s="247">
        <v>0</v>
      </c>
      <c r="S47" s="247">
        <v>0</v>
      </c>
      <c r="T47" s="247">
        <v>0</v>
      </c>
      <c r="U47" s="247">
        <v>0</v>
      </c>
      <c r="V47" s="532"/>
      <c r="W47" s="60"/>
      <c r="AA47" s="289">
        <f t="shared" si="0"/>
        <v>0</v>
      </c>
      <c r="AB47" s="289">
        <f t="shared" si="1"/>
        <v>0</v>
      </c>
    </row>
    <row r="48" spans="1:28" ht="19.5" x14ac:dyDescent="0.35">
      <c r="A48" s="498"/>
      <c r="B48" s="512"/>
      <c r="C48" s="426" t="s">
        <v>198</v>
      </c>
      <c r="D48" s="427" t="s">
        <v>20</v>
      </c>
      <c r="E48" s="534"/>
      <c r="F48" s="247">
        <v>0</v>
      </c>
      <c r="G48" s="247">
        <v>0</v>
      </c>
      <c r="H48" s="247">
        <v>0</v>
      </c>
      <c r="I48" s="247">
        <v>0</v>
      </c>
      <c r="J48" s="247">
        <v>0</v>
      </c>
      <c r="K48" s="247">
        <v>0</v>
      </c>
      <c r="L48" s="247">
        <v>0</v>
      </c>
      <c r="M48" s="247">
        <v>0</v>
      </c>
      <c r="N48" s="247">
        <v>0</v>
      </c>
      <c r="O48" s="247">
        <v>0</v>
      </c>
      <c r="P48" s="247">
        <v>0</v>
      </c>
      <c r="Q48" s="247">
        <v>0</v>
      </c>
      <c r="R48" s="247">
        <v>0</v>
      </c>
      <c r="S48" s="247">
        <v>0</v>
      </c>
      <c r="T48" s="247">
        <v>0</v>
      </c>
      <c r="U48" s="247">
        <v>0</v>
      </c>
      <c r="V48" s="532"/>
      <c r="W48" s="60"/>
      <c r="AA48" s="289">
        <f t="shared" si="0"/>
        <v>0</v>
      </c>
      <c r="AB48" s="289">
        <f t="shared" si="1"/>
        <v>0</v>
      </c>
    </row>
    <row r="49" spans="1:28" s="64" customFormat="1" ht="19.5" x14ac:dyDescent="0.35">
      <c r="A49" s="535"/>
      <c r="B49" s="542"/>
      <c r="C49" s="284"/>
      <c r="D49" s="428" t="s">
        <v>590</v>
      </c>
      <c r="E49" s="544"/>
      <c r="F49" s="250">
        <v>2600000</v>
      </c>
      <c r="G49" s="250">
        <v>0</v>
      </c>
      <c r="H49" s="250">
        <v>0</v>
      </c>
      <c r="I49" s="250">
        <v>3946</v>
      </c>
      <c r="J49" s="250">
        <v>274400.86515999999</v>
      </c>
      <c r="K49" s="250">
        <v>-44225</v>
      </c>
      <c r="L49" s="250">
        <v>0</v>
      </c>
      <c r="M49" s="250">
        <v>0</v>
      </c>
      <c r="N49" s="250">
        <v>63997</v>
      </c>
      <c r="O49" s="250">
        <v>0</v>
      </c>
      <c r="P49" s="250">
        <v>3697744</v>
      </c>
      <c r="Q49" s="250">
        <v>1493</v>
      </c>
      <c r="R49" s="250">
        <v>716870</v>
      </c>
      <c r="S49" s="250">
        <v>7314225.8651599996</v>
      </c>
      <c r="T49" s="250">
        <v>0</v>
      </c>
      <c r="U49" s="250">
        <v>7314225.8651599996</v>
      </c>
      <c r="V49" s="537"/>
      <c r="W49" s="63"/>
      <c r="AA49" s="289">
        <f t="shared" si="0"/>
        <v>0</v>
      </c>
      <c r="AB49" s="289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8" t="s">
        <v>481</v>
      </c>
    </row>
    <row r="52" spans="1:28" ht="20.100000000000001" customHeight="1" x14ac:dyDescent="0.35">
      <c r="D52" s="288" t="s">
        <v>482</v>
      </c>
    </row>
    <row r="53" spans="1:28" ht="20.100000000000001" customHeight="1" x14ac:dyDescent="0.35">
      <c r="D53" s="288" t="s">
        <v>483</v>
      </c>
    </row>
    <row r="54" spans="1:28" ht="20.100000000000001" customHeight="1" x14ac:dyDescent="0.35">
      <c r="D54" s="288" t="s">
        <v>484</v>
      </c>
    </row>
    <row r="55" spans="1:28" ht="20.100000000000001" customHeight="1" x14ac:dyDescent="0.35">
      <c r="D55" s="288" t="s">
        <v>485</v>
      </c>
    </row>
    <row r="56" spans="1:28" ht="20.100000000000001" customHeight="1" x14ac:dyDescent="0.35">
      <c r="D56" s="288" t="s">
        <v>486</v>
      </c>
    </row>
    <row r="57" spans="1:28" ht="20.100000000000001" customHeight="1" x14ac:dyDescent="0.35">
      <c r="D57" s="288"/>
    </row>
    <row r="59" spans="1:28" ht="20.100000000000001" customHeight="1" x14ac:dyDescent="0.35">
      <c r="E59" s="289">
        <f>+U49-y!H34</f>
        <v>-0.13484000042080879</v>
      </c>
      <c r="F59" s="289">
        <f t="shared" ref="F59:U59" si="2">+F13-F14-F15</f>
        <v>0</v>
      </c>
      <c r="G59" s="289">
        <f t="shared" si="2"/>
        <v>0</v>
      </c>
      <c r="H59" s="289">
        <f t="shared" si="2"/>
        <v>0</v>
      </c>
      <c r="I59" s="289">
        <f t="shared" si="2"/>
        <v>0</v>
      </c>
      <c r="J59" s="289">
        <f t="shared" si="2"/>
        <v>0</v>
      </c>
      <c r="K59" s="289">
        <f t="shared" si="2"/>
        <v>0</v>
      </c>
      <c r="L59" s="289">
        <f t="shared" si="2"/>
        <v>0</v>
      </c>
      <c r="M59" s="289">
        <f t="shared" si="2"/>
        <v>0</v>
      </c>
      <c r="N59" s="289">
        <f t="shared" si="2"/>
        <v>0</v>
      </c>
      <c r="O59" s="289">
        <f t="shared" si="2"/>
        <v>0</v>
      </c>
      <c r="P59" s="289">
        <f t="shared" si="2"/>
        <v>0</v>
      </c>
      <c r="Q59" s="289">
        <f t="shared" si="2"/>
        <v>0</v>
      </c>
      <c r="R59" s="289">
        <f t="shared" si="2"/>
        <v>0</v>
      </c>
      <c r="S59" s="289">
        <f t="shared" si="2"/>
        <v>0</v>
      </c>
      <c r="T59" s="289">
        <f t="shared" si="2"/>
        <v>0</v>
      </c>
      <c r="U59" s="289">
        <f t="shared" si="2"/>
        <v>0</v>
      </c>
    </row>
    <row r="60" spans="1:28" ht="20.100000000000001" customHeight="1" x14ac:dyDescent="0.35">
      <c r="E60" s="289"/>
      <c r="F60" s="289">
        <f t="shared" ref="F60:U60" si="3">+F16-F12-F13</f>
        <v>0</v>
      </c>
      <c r="G60" s="289">
        <f t="shared" si="3"/>
        <v>0</v>
      </c>
      <c r="H60" s="289">
        <f t="shared" si="3"/>
        <v>0</v>
      </c>
      <c r="I60" s="289">
        <f t="shared" si="3"/>
        <v>0</v>
      </c>
      <c r="J60" s="289">
        <f t="shared" si="3"/>
        <v>0</v>
      </c>
      <c r="K60" s="289">
        <f t="shared" si="3"/>
        <v>0</v>
      </c>
      <c r="L60" s="289">
        <f t="shared" si="3"/>
        <v>0</v>
      </c>
      <c r="M60" s="289">
        <f t="shared" si="3"/>
        <v>0</v>
      </c>
      <c r="N60" s="289">
        <f t="shared" si="3"/>
        <v>0</v>
      </c>
      <c r="O60" s="289">
        <f t="shared" si="3"/>
        <v>0</v>
      </c>
      <c r="P60" s="289">
        <f t="shared" si="3"/>
        <v>0</v>
      </c>
      <c r="Q60" s="289">
        <f t="shared" si="3"/>
        <v>0</v>
      </c>
      <c r="R60" s="289">
        <f t="shared" si="3"/>
        <v>0</v>
      </c>
      <c r="S60" s="289">
        <f t="shared" si="3"/>
        <v>0</v>
      </c>
      <c r="T60" s="289">
        <f t="shared" si="3"/>
        <v>0</v>
      </c>
      <c r="U60" s="289">
        <f t="shared" si="3"/>
        <v>0</v>
      </c>
    </row>
    <row r="61" spans="1:28" ht="20.100000000000001" customHeight="1" x14ac:dyDescent="0.35">
      <c r="E61" s="289"/>
      <c r="F61" s="289">
        <f t="shared" ref="F61:U61" si="4">+F24-F25-F26-F27</f>
        <v>0</v>
      </c>
      <c r="G61" s="289">
        <f t="shared" si="4"/>
        <v>0</v>
      </c>
      <c r="H61" s="289">
        <f t="shared" si="4"/>
        <v>0</v>
      </c>
      <c r="I61" s="289">
        <f t="shared" si="4"/>
        <v>0</v>
      </c>
      <c r="J61" s="289">
        <f t="shared" si="4"/>
        <v>0</v>
      </c>
      <c r="K61" s="289">
        <f t="shared" si="4"/>
        <v>0</v>
      </c>
      <c r="L61" s="289">
        <f t="shared" si="4"/>
        <v>0</v>
      </c>
      <c r="M61" s="289">
        <f t="shared" si="4"/>
        <v>0</v>
      </c>
      <c r="N61" s="289">
        <f t="shared" si="4"/>
        <v>0</v>
      </c>
      <c r="O61" s="289">
        <f t="shared" si="4"/>
        <v>0</v>
      </c>
      <c r="P61" s="289">
        <f t="shared" si="4"/>
        <v>0</v>
      </c>
      <c r="Q61" s="289">
        <f t="shared" si="4"/>
        <v>0</v>
      </c>
      <c r="R61" s="289">
        <f t="shared" si="4"/>
        <v>0</v>
      </c>
      <c r="S61" s="289">
        <f t="shared" si="4"/>
        <v>0</v>
      </c>
      <c r="T61" s="289">
        <f t="shared" si="4"/>
        <v>0</v>
      </c>
      <c r="U61" s="289">
        <f t="shared" si="4"/>
        <v>0</v>
      </c>
    </row>
    <row r="62" spans="1:28" ht="20.100000000000001" customHeight="1" x14ac:dyDescent="0.35">
      <c r="E62" s="289"/>
      <c r="F62" s="289">
        <f t="shared" ref="F62:U62" si="5">+F28-F12-F13-F16-F19-F20-F21-F22-F23-F24</f>
        <v>0</v>
      </c>
      <c r="G62" s="289">
        <f t="shared" si="5"/>
        <v>0</v>
      </c>
      <c r="H62" s="289">
        <f t="shared" si="5"/>
        <v>0</v>
      </c>
      <c r="I62" s="289">
        <f t="shared" si="5"/>
        <v>0</v>
      </c>
      <c r="J62" s="289">
        <f t="shared" si="5"/>
        <v>0</v>
      </c>
      <c r="K62" s="289">
        <f t="shared" si="5"/>
        <v>0</v>
      </c>
      <c r="L62" s="289">
        <f t="shared" si="5"/>
        <v>0</v>
      </c>
      <c r="M62" s="289">
        <f t="shared" si="5"/>
        <v>0</v>
      </c>
      <c r="N62" s="289">
        <f t="shared" si="5"/>
        <v>0</v>
      </c>
      <c r="O62" s="289">
        <f t="shared" si="5"/>
        <v>0</v>
      </c>
      <c r="P62" s="289">
        <f t="shared" si="5"/>
        <v>0</v>
      </c>
      <c r="Q62" s="289">
        <f t="shared" si="5"/>
        <v>0</v>
      </c>
      <c r="R62" s="289">
        <f t="shared" si="5"/>
        <v>0</v>
      </c>
      <c r="S62" s="289">
        <f t="shared" si="5"/>
        <v>0</v>
      </c>
      <c r="T62" s="289">
        <f t="shared" si="5"/>
        <v>0</v>
      </c>
      <c r="U62" s="289">
        <f t="shared" si="5"/>
        <v>0</v>
      </c>
    </row>
    <row r="63" spans="1:28" ht="20.100000000000001" customHeight="1" x14ac:dyDescent="0.35">
      <c r="E63" s="289"/>
      <c r="F63" s="289">
        <f t="shared" ref="F63:U63" si="6">+F34-F35-F36</f>
        <v>0</v>
      </c>
      <c r="G63" s="289">
        <f t="shared" si="6"/>
        <v>0</v>
      </c>
      <c r="H63" s="289">
        <f t="shared" si="6"/>
        <v>0</v>
      </c>
      <c r="I63" s="289">
        <f t="shared" si="6"/>
        <v>0</v>
      </c>
      <c r="J63" s="289">
        <f t="shared" si="6"/>
        <v>0</v>
      </c>
      <c r="K63" s="289">
        <f t="shared" si="6"/>
        <v>0</v>
      </c>
      <c r="L63" s="289">
        <f t="shared" si="6"/>
        <v>0</v>
      </c>
      <c r="M63" s="289">
        <f t="shared" si="6"/>
        <v>0</v>
      </c>
      <c r="N63" s="289">
        <f t="shared" si="6"/>
        <v>0</v>
      </c>
      <c r="O63" s="289">
        <f t="shared" si="6"/>
        <v>0</v>
      </c>
      <c r="P63" s="289">
        <f t="shared" si="6"/>
        <v>0</v>
      </c>
      <c r="Q63" s="289">
        <f t="shared" si="6"/>
        <v>0</v>
      </c>
      <c r="R63" s="289">
        <f t="shared" si="6"/>
        <v>0</v>
      </c>
      <c r="S63" s="289">
        <f t="shared" si="6"/>
        <v>0</v>
      </c>
      <c r="T63" s="289">
        <f t="shared" si="6"/>
        <v>0</v>
      </c>
      <c r="U63" s="289">
        <f t="shared" si="6"/>
        <v>0</v>
      </c>
    </row>
    <row r="64" spans="1:28" ht="20.100000000000001" customHeight="1" x14ac:dyDescent="0.35">
      <c r="E64" s="289"/>
      <c r="F64" s="289">
        <f t="shared" ref="F64:U64" si="7">+F37-F33-F34</f>
        <v>0</v>
      </c>
      <c r="G64" s="289">
        <f t="shared" si="7"/>
        <v>0</v>
      </c>
      <c r="H64" s="289">
        <f t="shared" si="7"/>
        <v>0</v>
      </c>
      <c r="I64" s="289">
        <f t="shared" si="7"/>
        <v>0</v>
      </c>
      <c r="J64" s="289">
        <f t="shared" si="7"/>
        <v>0</v>
      </c>
      <c r="K64" s="289">
        <f t="shared" si="7"/>
        <v>0</v>
      </c>
      <c r="L64" s="289">
        <f t="shared" si="7"/>
        <v>0</v>
      </c>
      <c r="M64" s="289">
        <f t="shared" si="7"/>
        <v>0</v>
      </c>
      <c r="N64" s="289">
        <f t="shared" si="7"/>
        <v>0</v>
      </c>
      <c r="O64" s="289">
        <f t="shared" si="7"/>
        <v>0</v>
      </c>
      <c r="P64" s="289">
        <f t="shared" si="7"/>
        <v>0</v>
      </c>
      <c r="Q64" s="289">
        <f t="shared" si="7"/>
        <v>0</v>
      </c>
      <c r="R64" s="289">
        <f t="shared" si="7"/>
        <v>0</v>
      </c>
      <c r="S64" s="289">
        <f t="shared" si="7"/>
        <v>0</v>
      </c>
      <c r="T64" s="289">
        <f t="shared" si="7"/>
        <v>0</v>
      </c>
      <c r="U64" s="289">
        <f t="shared" si="7"/>
        <v>0</v>
      </c>
    </row>
    <row r="65" spans="5:21" ht="20.100000000000001" customHeight="1" x14ac:dyDescent="0.35">
      <c r="E65" s="289"/>
      <c r="F65" s="289">
        <f t="shared" ref="F65:U65" si="8">+F45-F46-F47-F48</f>
        <v>0</v>
      </c>
      <c r="G65" s="289">
        <f t="shared" si="8"/>
        <v>0</v>
      </c>
      <c r="H65" s="289">
        <f t="shared" si="8"/>
        <v>0</v>
      </c>
      <c r="I65" s="289">
        <f t="shared" si="8"/>
        <v>0</v>
      </c>
      <c r="J65" s="289">
        <f t="shared" si="8"/>
        <v>0</v>
      </c>
      <c r="K65" s="289">
        <f t="shared" si="8"/>
        <v>0</v>
      </c>
      <c r="L65" s="289">
        <f t="shared" si="8"/>
        <v>0</v>
      </c>
      <c r="M65" s="289">
        <f t="shared" si="8"/>
        <v>0</v>
      </c>
      <c r="N65" s="289">
        <f t="shared" si="8"/>
        <v>0</v>
      </c>
      <c r="O65" s="289">
        <f t="shared" si="8"/>
        <v>0</v>
      </c>
      <c r="P65" s="289">
        <f t="shared" si="8"/>
        <v>0</v>
      </c>
      <c r="Q65" s="289">
        <f t="shared" si="8"/>
        <v>0</v>
      </c>
      <c r="R65" s="289">
        <f t="shared" si="8"/>
        <v>0</v>
      </c>
      <c r="S65" s="289">
        <f t="shared" si="8"/>
        <v>0</v>
      </c>
      <c r="T65" s="289">
        <f t="shared" si="8"/>
        <v>0</v>
      </c>
      <c r="U65" s="289">
        <f t="shared" si="8"/>
        <v>0</v>
      </c>
    </row>
    <row r="66" spans="5:21" ht="20.100000000000001" customHeight="1" x14ac:dyDescent="0.35">
      <c r="E66" s="289"/>
      <c r="F66" s="289">
        <f>+F49-SUM(F37:F45)</f>
        <v>0</v>
      </c>
      <c r="G66" s="289">
        <f t="shared" ref="G66:U66" si="9">+G49-SUM(G37:G45)</f>
        <v>0</v>
      </c>
      <c r="H66" s="289">
        <f t="shared" si="9"/>
        <v>0</v>
      </c>
      <c r="I66" s="289">
        <f t="shared" si="9"/>
        <v>0</v>
      </c>
      <c r="J66" s="289">
        <f t="shared" si="9"/>
        <v>0</v>
      </c>
      <c r="K66" s="289">
        <f t="shared" si="9"/>
        <v>0</v>
      </c>
      <c r="L66" s="289">
        <f t="shared" si="9"/>
        <v>0</v>
      </c>
      <c r="M66" s="289">
        <f t="shared" si="9"/>
        <v>0</v>
      </c>
      <c r="N66" s="289">
        <f t="shared" si="9"/>
        <v>0</v>
      </c>
      <c r="O66" s="289">
        <f t="shared" si="9"/>
        <v>0</v>
      </c>
      <c r="P66" s="289">
        <f t="shared" si="9"/>
        <v>0</v>
      </c>
      <c r="Q66" s="289">
        <f t="shared" si="9"/>
        <v>0</v>
      </c>
      <c r="R66" s="289">
        <f t="shared" si="9"/>
        <v>0</v>
      </c>
      <c r="S66" s="289">
        <f t="shared" si="9"/>
        <v>0</v>
      </c>
      <c r="T66" s="289">
        <f t="shared" si="9"/>
        <v>0</v>
      </c>
      <c r="U66" s="289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7.4257812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3" width="11.85546875" style="56" customWidth="1"/>
    <col min="14" max="14" width="11.8554687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98"/>
      <c r="B1" s="498"/>
      <c r="C1" s="499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500"/>
      <c r="O1" s="498"/>
      <c r="P1" s="498"/>
      <c r="Q1" s="498"/>
      <c r="R1" s="498"/>
      <c r="S1" s="498"/>
      <c r="T1" s="498"/>
      <c r="U1" s="498"/>
      <c r="V1" s="498"/>
    </row>
    <row r="2" spans="1:28" ht="15" customHeight="1" x14ac:dyDescent="0.35">
      <c r="A2" s="498"/>
      <c r="B2" s="501"/>
      <c r="C2" s="502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4"/>
      <c r="P2" s="505"/>
      <c r="Q2" s="505"/>
      <c r="R2" s="505"/>
      <c r="S2" s="505"/>
      <c r="T2" s="505"/>
      <c r="U2" s="506"/>
      <c r="V2" s="498"/>
    </row>
    <row r="3" spans="1:28" ht="20.100000000000001" customHeight="1" x14ac:dyDescent="0.35">
      <c r="A3" s="498"/>
      <c r="B3" s="507" t="s">
        <v>569</v>
      </c>
      <c r="C3" s="508"/>
      <c r="D3" s="508"/>
      <c r="E3" s="508"/>
      <c r="F3" s="508"/>
      <c r="G3" s="508"/>
      <c r="H3" s="509"/>
      <c r="I3" s="509"/>
      <c r="J3" s="509"/>
      <c r="K3" s="509"/>
      <c r="L3" s="509"/>
      <c r="M3" s="509"/>
      <c r="N3" s="509"/>
      <c r="O3" s="510"/>
      <c r="P3" s="500"/>
      <c r="Q3" s="500"/>
      <c r="R3" s="500"/>
      <c r="S3" s="500"/>
      <c r="T3" s="500"/>
      <c r="U3" s="511"/>
      <c r="V3" s="498"/>
    </row>
    <row r="4" spans="1:28" ht="15" customHeight="1" x14ac:dyDescent="0.35">
      <c r="A4" s="498"/>
      <c r="B4" s="512"/>
      <c r="C4" s="274"/>
      <c r="D4" s="584"/>
      <c r="E4" s="584"/>
      <c r="F4" s="585"/>
      <c r="G4" s="513"/>
      <c r="H4" s="513"/>
      <c r="I4" s="513"/>
      <c r="J4" s="513"/>
      <c r="K4" s="513"/>
      <c r="L4" s="510"/>
      <c r="M4" s="510"/>
      <c r="N4" s="500"/>
      <c r="O4" s="510"/>
      <c r="P4" s="500"/>
      <c r="Q4" s="500"/>
      <c r="R4" s="500"/>
      <c r="S4" s="500"/>
      <c r="T4" s="500"/>
      <c r="U4" s="511"/>
      <c r="V4" s="498"/>
    </row>
    <row r="5" spans="1:28" ht="16.5" customHeight="1" x14ac:dyDescent="0.35">
      <c r="A5" s="498"/>
      <c r="B5" s="512"/>
      <c r="C5" s="274"/>
      <c r="D5" s="586"/>
      <c r="E5" s="586"/>
      <c r="F5" s="586"/>
      <c r="G5" s="509"/>
      <c r="H5" s="514"/>
      <c r="I5" s="514"/>
      <c r="J5" s="514"/>
      <c r="K5" s="513"/>
      <c r="L5" s="510"/>
      <c r="M5" s="583" t="s">
        <v>357</v>
      </c>
      <c r="N5" s="583"/>
      <c r="O5" s="583"/>
      <c r="P5" s="500"/>
      <c r="Q5" s="500"/>
      <c r="R5" s="500"/>
      <c r="S5" s="500"/>
      <c r="T5" s="500"/>
      <c r="U5" s="511"/>
      <c r="V5" s="498"/>
    </row>
    <row r="6" spans="1:28" ht="14.25" customHeight="1" x14ac:dyDescent="0.35">
      <c r="A6" s="498"/>
      <c r="B6" s="512"/>
      <c r="C6" s="515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00"/>
      <c r="O6" s="510"/>
      <c r="P6" s="500"/>
      <c r="Q6" s="500"/>
      <c r="R6" s="500"/>
      <c r="S6" s="500"/>
      <c r="T6" s="500"/>
      <c r="U6" s="511"/>
      <c r="V6" s="498"/>
    </row>
    <row r="7" spans="1:28" ht="73.5" customHeight="1" x14ac:dyDescent="0.35">
      <c r="A7" s="498"/>
      <c r="B7" s="501"/>
      <c r="C7" s="502"/>
      <c r="D7" s="516"/>
      <c r="E7" s="517"/>
      <c r="F7" s="518"/>
      <c r="G7" s="519"/>
      <c r="H7" s="519"/>
      <c r="I7" s="519"/>
      <c r="J7" s="587" t="s">
        <v>476</v>
      </c>
      <c r="K7" s="588"/>
      <c r="L7" s="589"/>
      <c r="M7" s="587" t="s">
        <v>477</v>
      </c>
      <c r="N7" s="588"/>
      <c r="O7" s="589"/>
      <c r="P7" s="520"/>
      <c r="Q7" s="520"/>
      <c r="R7" s="520"/>
      <c r="S7" s="520"/>
      <c r="T7" s="520"/>
      <c r="U7" s="521"/>
      <c r="V7" s="498"/>
    </row>
    <row r="8" spans="1:28" s="59" customFormat="1" ht="47.25" x14ac:dyDescent="0.2">
      <c r="A8" s="522"/>
      <c r="B8" s="523"/>
      <c r="C8" s="524"/>
      <c r="D8" s="525" t="s">
        <v>177</v>
      </c>
      <c r="E8" s="526" t="s">
        <v>2</v>
      </c>
      <c r="F8" s="527" t="s">
        <v>96</v>
      </c>
      <c r="G8" s="527" t="s">
        <v>98</v>
      </c>
      <c r="H8" s="527" t="s">
        <v>99</v>
      </c>
      <c r="I8" s="527" t="s">
        <v>100</v>
      </c>
      <c r="J8" s="527">
        <v>1</v>
      </c>
      <c r="K8" s="527">
        <v>2</v>
      </c>
      <c r="L8" s="527">
        <v>3</v>
      </c>
      <c r="M8" s="527">
        <v>4</v>
      </c>
      <c r="N8" s="527">
        <v>5</v>
      </c>
      <c r="O8" s="527">
        <v>6</v>
      </c>
      <c r="P8" s="527" t="s">
        <v>478</v>
      </c>
      <c r="Q8" s="527" t="s">
        <v>322</v>
      </c>
      <c r="R8" s="527" t="s">
        <v>479</v>
      </c>
      <c r="S8" s="527" t="s">
        <v>480</v>
      </c>
      <c r="T8" s="527" t="s">
        <v>428</v>
      </c>
      <c r="U8" s="527" t="s">
        <v>204</v>
      </c>
      <c r="V8" s="528"/>
      <c r="W8" s="58"/>
    </row>
    <row r="9" spans="1:28" ht="19.5" hidden="1" x14ac:dyDescent="0.35">
      <c r="A9" s="498"/>
      <c r="B9" s="512"/>
      <c r="C9" s="274"/>
      <c r="D9" s="529" t="s">
        <v>70</v>
      </c>
      <c r="E9" s="530"/>
      <c r="F9" s="531"/>
      <c r="G9" s="531"/>
      <c r="H9" s="531"/>
      <c r="I9" s="531"/>
      <c r="J9" s="531"/>
      <c r="K9" s="531"/>
      <c r="L9" s="531"/>
      <c r="M9" s="531"/>
      <c r="N9" s="531"/>
      <c r="O9" s="531"/>
      <c r="P9" s="531"/>
      <c r="Q9" s="531"/>
      <c r="R9" s="531"/>
      <c r="S9" s="531"/>
      <c r="T9" s="531"/>
      <c r="U9" s="531"/>
      <c r="V9" s="532"/>
      <c r="W9" s="60"/>
    </row>
    <row r="10" spans="1:28" ht="15.75" hidden="1" customHeight="1" x14ac:dyDescent="0.35">
      <c r="A10" s="498"/>
      <c r="B10" s="512"/>
      <c r="C10" s="274"/>
      <c r="D10" s="529" t="s">
        <v>373</v>
      </c>
      <c r="E10" s="530"/>
      <c r="F10" s="533"/>
      <c r="G10" s="533"/>
      <c r="H10" s="533"/>
      <c r="I10" s="533"/>
      <c r="J10" s="533"/>
      <c r="K10" s="533"/>
      <c r="L10" s="533"/>
      <c r="M10" s="533"/>
      <c r="N10" s="533"/>
      <c r="O10" s="533"/>
      <c r="P10" s="533"/>
      <c r="Q10" s="533"/>
      <c r="R10" s="533"/>
      <c r="S10" s="533"/>
      <c r="T10" s="533"/>
      <c r="U10" s="533"/>
      <c r="V10" s="532"/>
      <c r="W10" s="60"/>
    </row>
    <row r="11" spans="1:28" ht="15.75" hidden="1" customHeight="1" x14ac:dyDescent="0.35">
      <c r="A11" s="498"/>
      <c r="B11" s="512"/>
      <c r="C11" s="274"/>
      <c r="D11" s="529" t="s">
        <v>475</v>
      </c>
      <c r="E11" s="534"/>
      <c r="F11" s="533"/>
      <c r="G11" s="533"/>
      <c r="H11" s="533"/>
      <c r="I11" s="533"/>
      <c r="J11" s="533"/>
      <c r="K11" s="533"/>
      <c r="L11" s="533"/>
      <c r="M11" s="533"/>
      <c r="N11" s="533"/>
      <c r="O11" s="533"/>
      <c r="P11" s="533"/>
      <c r="Q11" s="533"/>
      <c r="R11" s="533"/>
      <c r="S11" s="533"/>
      <c r="T11" s="533"/>
      <c r="U11" s="533"/>
      <c r="V11" s="532"/>
      <c r="W11" s="60"/>
    </row>
    <row r="12" spans="1:28" s="64" customFormat="1" ht="18.75" hidden="1" customHeight="1" x14ac:dyDescent="0.35">
      <c r="A12" s="535"/>
      <c r="B12" s="536"/>
      <c r="C12" s="274" t="s">
        <v>36</v>
      </c>
      <c r="D12" s="264" t="s">
        <v>335</v>
      </c>
      <c r="E12" s="534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537"/>
      <c r="W12" s="63"/>
      <c r="AA12" s="289">
        <f>SUM(F12:R12)-S12</f>
        <v>0</v>
      </c>
      <c r="AB12" s="289">
        <f>+U12-S12-T12</f>
        <v>0</v>
      </c>
    </row>
    <row r="13" spans="1:28" s="64" customFormat="1" ht="18.75" hidden="1" customHeight="1" x14ac:dyDescent="0.35">
      <c r="A13" s="535"/>
      <c r="B13" s="536"/>
      <c r="C13" s="275" t="s">
        <v>38</v>
      </c>
      <c r="D13" s="276" t="s">
        <v>336</v>
      </c>
      <c r="E13" s="534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537"/>
      <c r="W13" s="63"/>
      <c r="AA13" s="289">
        <f t="shared" ref="AA13:AA49" si="0">SUM(F13:R13)-S13</f>
        <v>0</v>
      </c>
      <c r="AB13" s="289">
        <f t="shared" ref="AB13:AB49" si="1">+U13-S13-T13</f>
        <v>0</v>
      </c>
    </row>
    <row r="14" spans="1:28" ht="18.75" hidden="1" customHeight="1" x14ac:dyDescent="0.35">
      <c r="A14" s="498"/>
      <c r="B14" s="512"/>
      <c r="C14" s="277" t="s">
        <v>39</v>
      </c>
      <c r="D14" s="278" t="s">
        <v>337</v>
      </c>
      <c r="E14" s="534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532"/>
      <c r="W14" s="60"/>
      <c r="AA14" s="289">
        <f t="shared" si="0"/>
        <v>0</v>
      </c>
      <c r="AB14" s="289">
        <f t="shared" si="1"/>
        <v>0</v>
      </c>
    </row>
    <row r="15" spans="1:28" ht="18.75" hidden="1" customHeight="1" x14ac:dyDescent="0.35">
      <c r="A15" s="498"/>
      <c r="B15" s="512"/>
      <c r="C15" s="277" t="s">
        <v>40</v>
      </c>
      <c r="D15" s="278" t="s">
        <v>338</v>
      </c>
      <c r="E15" s="534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532"/>
      <c r="W15" s="60"/>
      <c r="AA15" s="289">
        <f t="shared" si="0"/>
        <v>0</v>
      </c>
      <c r="AB15" s="289">
        <f t="shared" si="1"/>
        <v>0</v>
      </c>
    </row>
    <row r="16" spans="1:28" s="64" customFormat="1" ht="18.75" hidden="1" customHeight="1" x14ac:dyDescent="0.35">
      <c r="A16" s="535"/>
      <c r="B16" s="536"/>
      <c r="C16" s="275" t="s">
        <v>50</v>
      </c>
      <c r="D16" s="279" t="s">
        <v>339</v>
      </c>
      <c r="E16" s="534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537"/>
      <c r="W16" s="63"/>
      <c r="AA16" s="289">
        <f t="shared" si="0"/>
        <v>0</v>
      </c>
      <c r="AB16" s="289">
        <f t="shared" si="1"/>
        <v>0</v>
      </c>
    </row>
    <row r="17" spans="1:28" ht="18.75" hidden="1" customHeight="1" x14ac:dyDescent="0.35">
      <c r="A17" s="498"/>
      <c r="B17" s="512"/>
      <c r="C17" s="274" t="s">
        <v>60</v>
      </c>
      <c r="D17" s="278" t="s">
        <v>468</v>
      </c>
      <c r="E17" s="538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532"/>
      <c r="W17" s="60"/>
      <c r="AA17" s="289">
        <f t="shared" si="0"/>
        <v>0</v>
      </c>
      <c r="AB17" s="289">
        <f t="shared" si="1"/>
        <v>0</v>
      </c>
    </row>
    <row r="18" spans="1:28" s="64" customFormat="1" ht="18.75" hidden="1" customHeight="1" x14ac:dyDescent="0.35">
      <c r="A18" s="535"/>
      <c r="B18" s="536"/>
      <c r="C18" s="275" t="s">
        <v>61</v>
      </c>
      <c r="D18" s="280" t="s">
        <v>469</v>
      </c>
      <c r="E18" s="539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537"/>
      <c r="W18" s="63"/>
      <c r="AA18" s="289">
        <f t="shared" si="0"/>
        <v>0</v>
      </c>
      <c r="AB18" s="289">
        <f t="shared" si="1"/>
        <v>0</v>
      </c>
    </row>
    <row r="19" spans="1:28" s="64" customFormat="1" ht="18.75" hidden="1" customHeight="1" x14ac:dyDescent="0.35">
      <c r="A19" s="535"/>
      <c r="B19" s="536"/>
      <c r="C19" s="274" t="s">
        <v>62</v>
      </c>
      <c r="D19" s="281" t="s">
        <v>470</v>
      </c>
      <c r="E19" s="53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537"/>
      <c r="W19" s="63"/>
      <c r="AA19" s="289">
        <f t="shared" si="0"/>
        <v>0</v>
      </c>
      <c r="AB19" s="289">
        <f t="shared" si="1"/>
        <v>0</v>
      </c>
    </row>
    <row r="20" spans="1:28" s="64" customFormat="1" ht="18.75" hidden="1" customHeight="1" x14ac:dyDescent="0.35">
      <c r="A20" s="535"/>
      <c r="B20" s="536"/>
      <c r="C20" s="274" t="s">
        <v>63</v>
      </c>
      <c r="D20" s="282" t="s">
        <v>181</v>
      </c>
      <c r="E20" s="538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537"/>
      <c r="W20" s="63"/>
      <c r="AA20" s="289">
        <f t="shared" si="0"/>
        <v>0</v>
      </c>
      <c r="AB20" s="289">
        <f t="shared" si="1"/>
        <v>0</v>
      </c>
    </row>
    <row r="21" spans="1:28" s="64" customFormat="1" ht="18.75" hidden="1" customHeight="1" x14ac:dyDescent="0.35">
      <c r="A21" s="535"/>
      <c r="B21" s="536"/>
      <c r="C21" s="274" t="s">
        <v>76</v>
      </c>
      <c r="D21" s="280" t="s">
        <v>471</v>
      </c>
      <c r="E21" s="538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49"/>
      <c r="T21" s="251"/>
      <c r="U21" s="249"/>
      <c r="V21" s="537"/>
      <c r="W21" s="63"/>
      <c r="AA21" s="289">
        <f t="shared" si="0"/>
        <v>0</v>
      </c>
      <c r="AB21" s="289">
        <f t="shared" si="1"/>
        <v>0</v>
      </c>
    </row>
    <row r="22" spans="1:28" ht="18.75" hidden="1" customHeight="1" x14ac:dyDescent="0.35">
      <c r="A22" s="498"/>
      <c r="B22" s="512"/>
      <c r="C22" s="274" t="s">
        <v>79</v>
      </c>
      <c r="D22" s="280" t="s">
        <v>472</v>
      </c>
      <c r="E22" s="540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532"/>
      <c r="W22" s="60"/>
      <c r="AA22" s="289">
        <f t="shared" si="0"/>
        <v>0</v>
      </c>
      <c r="AB22" s="289">
        <f t="shared" si="1"/>
        <v>0</v>
      </c>
    </row>
    <row r="23" spans="1:28" ht="18.75" hidden="1" customHeight="1" x14ac:dyDescent="0.35">
      <c r="A23" s="498"/>
      <c r="B23" s="512"/>
      <c r="C23" s="275" t="s">
        <v>80</v>
      </c>
      <c r="D23" s="280" t="s">
        <v>473</v>
      </c>
      <c r="E23" s="540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532"/>
      <c r="W23" s="60"/>
      <c r="AA23" s="289">
        <f t="shared" si="0"/>
        <v>0</v>
      </c>
      <c r="AB23" s="289">
        <f t="shared" si="1"/>
        <v>0</v>
      </c>
    </row>
    <row r="24" spans="1:28" s="64" customFormat="1" ht="18.75" hidden="1" customHeight="1" x14ac:dyDescent="0.35">
      <c r="A24" s="535"/>
      <c r="B24" s="536"/>
      <c r="C24" s="275" t="s">
        <v>81</v>
      </c>
      <c r="D24" s="280" t="s">
        <v>178</v>
      </c>
      <c r="E24" s="534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49"/>
      <c r="R24" s="251"/>
      <c r="S24" s="251"/>
      <c r="T24" s="251"/>
      <c r="U24" s="249"/>
      <c r="V24" s="537"/>
      <c r="W24" s="63"/>
      <c r="AA24" s="289">
        <f t="shared" si="0"/>
        <v>0</v>
      </c>
      <c r="AB24" s="289">
        <f t="shared" si="1"/>
        <v>0</v>
      </c>
    </row>
    <row r="25" spans="1:28" s="64" customFormat="1" ht="18.75" hidden="1" customHeight="1" x14ac:dyDescent="0.35">
      <c r="A25" s="535"/>
      <c r="B25" s="536"/>
      <c r="C25" s="283" t="s">
        <v>196</v>
      </c>
      <c r="D25" s="280" t="s">
        <v>179</v>
      </c>
      <c r="E25" s="54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537"/>
      <c r="W25" s="63"/>
      <c r="AA25" s="289">
        <f t="shared" si="0"/>
        <v>0</v>
      </c>
      <c r="AB25" s="289">
        <f t="shared" si="1"/>
        <v>0</v>
      </c>
    </row>
    <row r="26" spans="1:28" s="64" customFormat="1" ht="19.5" hidden="1" x14ac:dyDescent="0.35">
      <c r="A26" s="535"/>
      <c r="B26" s="536"/>
      <c r="C26" s="283" t="s">
        <v>197</v>
      </c>
      <c r="D26" s="280" t="s">
        <v>180</v>
      </c>
      <c r="E26" s="534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537"/>
      <c r="W26" s="63"/>
      <c r="AA26" s="289">
        <f t="shared" si="0"/>
        <v>0</v>
      </c>
      <c r="AB26" s="289">
        <f t="shared" si="1"/>
        <v>0</v>
      </c>
    </row>
    <row r="27" spans="1:28" s="64" customFormat="1" ht="18.75" hidden="1" customHeight="1" x14ac:dyDescent="0.35">
      <c r="A27" s="535"/>
      <c r="B27" s="536"/>
      <c r="C27" s="283" t="s">
        <v>198</v>
      </c>
      <c r="D27" s="280" t="s">
        <v>20</v>
      </c>
      <c r="E27" s="534"/>
      <c r="F27" s="251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537"/>
      <c r="W27" s="63"/>
      <c r="AA27" s="289">
        <f t="shared" si="0"/>
        <v>0</v>
      </c>
      <c r="AB27" s="289">
        <f t="shared" si="1"/>
        <v>0</v>
      </c>
    </row>
    <row r="28" spans="1:28" s="64" customFormat="1" ht="19.5" hidden="1" x14ac:dyDescent="0.35">
      <c r="A28" s="535"/>
      <c r="B28" s="542"/>
      <c r="C28" s="284"/>
      <c r="D28" s="285" t="s">
        <v>474</v>
      </c>
      <c r="E28" s="54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537"/>
      <c r="W28" s="63"/>
      <c r="AA28" s="289">
        <f t="shared" si="0"/>
        <v>0</v>
      </c>
      <c r="AB28" s="289">
        <f t="shared" si="1"/>
        <v>0</v>
      </c>
    </row>
    <row r="29" spans="1:28" s="64" customFormat="1" ht="19.5" x14ac:dyDescent="0.35">
      <c r="A29" s="535"/>
      <c r="B29" s="536"/>
      <c r="C29" s="274"/>
      <c r="D29" s="286"/>
      <c r="E29" s="534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537"/>
      <c r="W29" s="63"/>
      <c r="AA29" s="289">
        <f t="shared" si="0"/>
        <v>0</v>
      </c>
      <c r="AB29" s="289">
        <f t="shared" si="1"/>
        <v>0</v>
      </c>
    </row>
    <row r="30" spans="1:28" s="64" customFormat="1" ht="19.5" x14ac:dyDescent="0.35">
      <c r="A30" s="535"/>
      <c r="B30" s="536"/>
      <c r="C30" s="274"/>
      <c r="D30" s="287" t="s">
        <v>70</v>
      </c>
      <c r="E30" s="534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537"/>
      <c r="W30" s="63"/>
      <c r="AA30" s="289">
        <f t="shared" si="0"/>
        <v>0</v>
      </c>
      <c r="AB30" s="289">
        <f t="shared" si="1"/>
        <v>0</v>
      </c>
    </row>
    <row r="31" spans="1:28" s="64" customFormat="1" ht="19.5" x14ac:dyDescent="0.35">
      <c r="A31" s="535"/>
      <c r="B31" s="536"/>
      <c r="C31" s="274"/>
      <c r="D31" s="529" t="s">
        <v>373</v>
      </c>
      <c r="E31" s="534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537"/>
      <c r="W31" s="63"/>
      <c r="AA31" s="289">
        <f t="shared" si="0"/>
        <v>0</v>
      </c>
      <c r="AB31" s="289">
        <f t="shared" si="1"/>
        <v>0</v>
      </c>
    </row>
    <row r="32" spans="1:28" s="64" customFormat="1" ht="19.5" x14ac:dyDescent="0.35">
      <c r="A32" s="535"/>
      <c r="B32" s="536"/>
      <c r="C32" s="274"/>
      <c r="D32" s="529" t="s">
        <v>608</v>
      </c>
      <c r="E32" s="534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537"/>
      <c r="W32" s="63"/>
      <c r="AA32" s="289">
        <f t="shared" si="0"/>
        <v>0</v>
      </c>
      <c r="AB32" s="289">
        <f t="shared" si="1"/>
        <v>0</v>
      </c>
    </row>
    <row r="33" spans="1:28" s="64" customFormat="1" ht="19.5" x14ac:dyDescent="0.35">
      <c r="A33" s="535"/>
      <c r="B33" s="536"/>
      <c r="C33" s="274" t="s">
        <v>36</v>
      </c>
      <c r="D33" s="279" t="s">
        <v>355</v>
      </c>
      <c r="E33" s="534"/>
      <c r="F33" s="249">
        <v>2600000</v>
      </c>
      <c r="G33" s="249">
        <v>0</v>
      </c>
      <c r="H33" s="249">
        <v>0</v>
      </c>
      <c r="I33" s="249">
        <v>1739</v>
      </c>
      <c r="J33" s="249">
        <v>136852.86515999999</v>
      </c>
      <c r="K33" s="249">
        <v>-38057</v>
      </c>
      <c r="L33" s="249">
        <v>0</v>
      </c>
      <c r="M33" s="249">
        <v>0</v>
      </c>
      <c r="N33" s="249">
        <v>28315</v>
      </c>
      <c r="O33" s="249"/>
      <c r="P33" s="249">
        <v>2100344</v>
      </c>
      <c r="Q33" s="249">
        <v>675629</v>
      </c>
      <c r="R33" s="249">
        <v>0</v>
      </c>
      <c r="S33" s="249">
        <v>5504822.8651599996</v>
      </c>
      <c r="T33" s="249">
        <v>0</v>
      </c>
      <c r="U33" s="249">
        <v>5504822.8651599996</v>
      </c>
      <c r="V33" s="537"/>
      <c r="W33" s="63"/>
      <c r="AA33" s="289">
        <f t="shared" si="0"/>
        <v>0</v>
      </c>
      <c r="AB33" s="289">
        <f t="shared" si="1"/>
        <v>0</v>
      </c>
    </row>
    <row r="34" spans="1:28" s="64" customFormat="1" ht="19.5" x14ac:dyDescent="0.35">
      <c r="A34" s="535"/>
      <c r="B34" s="536"/>
      <c r="C34" s="275" t="s">
        <v>38</v>
      </c>
      <c r="D34" s="276" t="s">
        <v>336</v>
      </c>
      <c r="E34" s="534"/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249">
        <v>0</v>
      </c>
      <c r="S34" s="249">
        <v>0</v>
      </c>
      <c r="T34" s="249">
        <v>0</v>
      </c>
      <c r="U34" s="249">
        <v>0</v>
      </c>
      <c r="V34" s="537"/>
      <c r="W34" s="63"/>
      <c r="AA34" s="289">
        <f t="shared" si="0"/>
        <v>0</v>
      </c>
      <c r="AB34" s="289">
        <f t="shared" si="1"/>
        <v>0</v>
      </c>
    </row>
    <row r="35" spans="1:28" s="64" customFormat="1" ht="19.5" x14ac:dyDescent="0.35">
      <c r="A35" s="535"/>
      <c r="B35" s="536"/>
      <c r="C35" s="277" t="s">
        <v>39</v>
      </c>
      <c r="D35" s="278" t="s">
        <v>337</v>
      </c>
      <c r="E35" s="534"/>
      <c r="F35" s="251">
        <v>0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1">
        <v>0</v>
      </c>
      <c r="P35" s="251">
        <v>0</v>
      </c>
      <c r="Q35" s="251">
        <v>0</v>
      </c>
      <c r="R35" s="251">
        <v>0</v>
      </c>
      <c r="S35" s="251">
        <v>0</v>
      </c>
      <c r="T35" s="251">
        <v>0</v>
      </c>
      <c r="U35" s="251">
        <v>0</v>
      </c>
      <c r="V35" s="537"/>
      <c r="W35" s="63"/>
      <c r="AA35" s="289">
        <f t="shared" si="0"/>
        <v>0</v>
      </c>
      <c r="AB35" s="289">
        <f t="shared" si="1"/>
        <v>0</v>
      </c>
    </row>
    <row r="36" spans="1:28" s="64" customFormat="1" ht="32.25" customHeight="1" x14ac:dyDescent="0.35">
      <c r="A36" s="535"/>
      <c r="B36" s="536"/>
      <c r="C36" s="347" t="s">
        <v>40</v>
      </c>
      <c r="D36" s="429" t="s">
        <v>338</v>
      </c>
      <c r="E36" s="534"/>
      <c r="F36" s="251">
        <v>0</v>
      </c>
      <c r="G36" s="251">
        <v>0</v>
      </c>
      <c r="H36" s="251">
        <v>0</v>
      </c>
      <c r="I36" s="251">
        <v>0</v>
      </c>
      <c r="J36" s="251">
        <v>0</v>
      </c>
      <c r="K36" s="251">
        <v>0</v>
      </c>
      <c r="L36" s="251">
        <v>0</v>
      </c>
      <c r="M36" s="251">
        <v>0</v>
      </c>
      <c r="N36" s="251">
        <v>0</v>
      </c>
      <c r="O36" s="251">
        <v>0</v>
      </c>
      <c r="P36" s="251">
        <v>0</v>
      </c>
      <c r="Q36" s="251">
        <v>0</v>
      </c>
      <c r="R36" s="251">
        <v>0</v>
      </c>
      <c r="S36" s="251">
        <v>0</v>
      </c>
      <c r="T36" s="251">
        <v>0</v>
      </c>
      <c r="U36" s="251">
        <v>0</v>
      </c>
      <c r="V36" s="537"/>
      <c r="W36" s="63"/>
      <c r="AA36" s="289">
        <f t="shared" si="0"/>
        <v>0</v>
      </c>
      <c r="AB36" s="289">
        <f t="shared" si="1"/>
        <v>0</v>
      </c>
    </row>
    <row r="37" spans="1:28" s="64" customFormat="1" ht="19.5" x14ac:dyDescent="0.35">
      <c r="A37" s="535"/>
      <c r="B37" s="536"/>
      <c r="C37" s="354" t="s">
        <v>50</v>
      </c>
      <c r="D37" s="424" t="s">
        <v>339</v>
      </c>
      <c r="E37" s="534"/>
      <c r="F37" s="249">
        <v>2600000</v>
      </c>
      <c r="G37" s="249">
        <v>0</v>
      </c>
      <c r="H37" s="249">
        <v>0</v>
      </c>
      <c r="I37" s="249">
        <v>1739</v>
      </c>
      <c r="J37" s="249">
        <v>136852.86515999999</v>
      </c>
      <c r="K37" s="249">
        <v>-38057</v>
      </c>
      <c r="L37" s="249">
        <v>0</v>
      </c>
      <c r="M37" s="249">
        <v>0</v>
      </c>
      <c r="N37" s="249">
        <v>28315</v>
      </c>
      <c r="O37" s="249">
        <v>0</v>
      </c>
      <c r="P37" s="249">
        <v>2100344</v>
      </c>
      <c r="Q37" s="249">
        <v>675629</v>
      </c>
      <c r="R37" s="249">
        <v>0</v>
      </c>
      <c r="S37" s="249">
        <v>5504822.8651599996</v>
      </c>
      <c r="T37" s="249">
        <v>0</v>
      </c>
      <c r="U37" s="249">
        <v>5504822.8651599996</v>
      </c>
      <c r="V37" s="537"/>
      <c r="W37" s="63"/>
      <c r="AA37" s="289">
        <f t="shared" si="0"/>
        <v>0</v>
      </c>
      <c r="AB37" s="289">
        <f t="shared" si="1"/>
        <v>0</v>
      </c>
    </row>
    <row r="38" spans="1:28" ht="19.5" x14ac:dyDescent="0.35">
      <c r="A38" s="498"/>
      <c r="B38" s="512"/>
      <c r="C38" s="356" t="s">
        <v>60</v>
      </c>
      <c r="D38" s="425" t="s">
        <v>468</v>
      </c>
      <c r="E38" s="540"/>
      <c r="F38" s="249">
        <v>0</v>
      </c>
      <c r="G38" s="249">
        <v>0</v>
      </c>
      <c r="H38" s="249">
        <v>0</v>
      </c>
      <c r="I38" s="249">
        <v>0</v>
      </c>
      <c r="J38" s="249">
        <v>0</v>
      </c>
      <c r="K38" s="249">
        <v>0</v>
      </c>
      <c r="L38" s="249">
        <v>0</v>
      </c>
      <c r="M38" s="249">
        <v>0</v>
      </c>
      <c r="N38" s="249">
        <v>-38957</v>
      </c>
      <c r="O38" s="249">
        <v>0</v>
      </c>
      <c r="P38" s="249">
        <v>0</v>
      </c>
      <c r="Q38" s="249">
        <v>0</v>
      </c>
      <c r="R38" s="249">
        <v>100948</v>
      </c>
      <c r="S38" s="249">
        <v>61991</v>
      </c>
      <c r="T38" s="249">
        <v>0</v>
      </c>
      <c r="U38" s="249">
        <v>61991</v>
      </c>
      <c r="V38" s="532"/>
      <c r="W38" s="60"/>
      <c r="AA38" s="289">
        <f t="shared" si="0"/>
        <v>0</v>
      </c>
      <c r="AB38" s="289">
        <f t="shared" si="1"/>
        <v>0</v>
      </c>
    </row>
    <row r="39" spans="1:28" ht="19.5" x14ac:dyDescent="0.35">
      <c r="A39" s="498"/>
      <c r="B39" s="512"/>
      <c r="C39" s="354" t="s">
        <v>61</v>
      </c>
      <c r="D39" s="425" t="s">
        <v>469</v>
      </c>
      <c r="E39" s="540"/>
      <c r="F39" s="249">
        <v>0</v>
      </c>
      <c r="G39" s="249">
        <v>0</v>
      </c>
      <c r="H39" s="249">
        <v>0</v>
      </c>
      <c r="I39" s="249">
        <v>0</v>
      </c>
      <c r="J39" s="249">
        <v>0</v>
      </c>
      <c r="K39" s="249">
        <v>0</v>
      </c>
      <c r="L39" s="249">
        <v>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249">
        <v>0</v>
      </c>
      <c r="S39" s="249">
        <v>0</v>
      </c>
      <c r="T39" s="249">
        <v>0</v>
      </c>
      <c r="U39" s="249">
        <v>0</v>
      </c>
      <c r="V39" s="532"/>
      <c r="W39" s="60"/>
      <c r="AA39" s="289">
        <f t="shared" si="0"/>
        <v>0</v>
      </c>
      <c r="AB39" s="289">
        <f t="shared" si="1"/>
        <v>0</v>
      </c>
    </row>
    <row r="40" spans="1:28" s="64" customFormat="1" ht="33" x14ac:dyDescent="0.35">
      <c r="A40" s="535"/>
      <c r="B40" s="536"/>
      <c r="C40" s="356" t="s">
        <v>62</v>
      </c>
      <c r="D40" s="263" t="s">
        <v>470</v>
      </c>
      <c r="E40" s="540"/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537"/>
      <c r="W40" s="63"/>
      <c r="AA40" s="289">
        <f t="shared" si="0"/>
        <v>0</v>
      </c>
      <c r="AB40" s="289">
        <f t="shared" si="1"/>
        <v>0</v>
      </c>
    </row>
    <row r="41" spans="1:28" s="64" customFormat="1" ht="19.5" x14ac:dyDescent="0.35">
      <c r="A41" s="535"/>
      <c r="B41" s="536"/>
      <c r="C41" s="356" t="s">
        <v>63</v>
      </c>
      <c r="D41" s="409" t="s">
        <v>181</v>
      </c>
      <c r="E41" s="540"/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0</v>
      </c>
      <c r="V41" s="537"/>
      <c r="W41" s="63"/>
      <c r="AA41" s="289">
        <f t="shared" si="0"/>
        <v>0</v>
      </c>
      <c r="AB41" s="289">
        <f t="shared" si="1"/>
        <v>0</v>
      </c>
    </row>
    <row r="42" spans="1:28" s="64" customFormat="1" ht="19.5" x14ac:dyDescent="0.35">
      <c r="A42" s="535"/>
      <c r="B42" s="536"/>
      <c r="C42" s="356" t="s">
        <v>76</v>
      </c>
      <c r="D42" s="425" t="s">
        <v>471</v>
      </c>
      <c r="E42" s="540"/>
      <c r="F42" s="249">
        <v>0</v>
      </c>
      <c r="G42" s="249">
        <v>0</v>
      </c>
      <c r="H42" s="249">
        <v>0</v>
      </c>
      <c r="I42" s="249">
        <v>0</v>
      </c>
      <c r="J42" s="249">
        <v>0</v>
      </c>
      <c r="K42" s="249">
        <v>0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537"/>
      <c r="W42" s="63"/>
      <c r="AA42" s="289">
        <f t="shared" si="0"/>
        <v>0</v>
      </c>
      <c r="AB42" s="289">
        <f t="shared" si="1"/>
        <v>0</v>
      </c>
    </row>
    <row r="43" spans="1:28" s="64" customFormat="1" ht="19.5" x14ac:dyDescent="0.35">
      <c r="A43" s="535"/>
      <c r="B43" s="536"/>
      <c r="C43" s="356" t="s">
        <v>79</v>
      </c>
      <c r="D43" s="425" t="s">
        <v>472</v>
      </c>
      <c r="E43" s="540"/>
      <c r="F43" s="249">
        <v>0</v>
      </c>
      <c r="G43" s="249">
        <v>0</v>
      </c>
      <c r="H43" s="249">
        <v>0</v>
      </c>
      <c r="I43" s="249">
        <v>0</v>
      </c>
      <c r="J43" s="249">
        <v>0</v>
      </c>
      <c r="K43" s="249">
        <v>0</v>
      </c>
      <c r="L43" s="249">
        <v>0</v>
      </c>
      <c r="M43" s="249">
        <v>0</v>
      </c>
      <c r="N43" s="249">
        <v>0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</v>
      </c>
      <c r="U43" s="249">
        <v>0</v>
      </c>
      <c r="V43" s="537"/>
      <c r="W43" s="63"/>
      <c r="AA43" s="289">
        <f t="shared" si="0"/>
        <v>0</v>
      </c>
      <c r="AB43" s="289">
        <f t="shared" si="1"/>
        <v>0</v>
      </c>
    </row>
    <row r="44" spans="1:28" s="64" customFormat="1" ht="19.5" x14ac:dyDescent="0.35">
      <c r="A44" s="535"/>
      <c r="B44" s="536"/>
      <c r="C44" s="354" t="s">
        <v>80</v>
      </c>
      <c r="D44" s="425" t="s">
        <v>611</v>
      </c>
      <c r="E44" s="540"/>
      <c r="F44" s="249">
        <v>0</v>
      </c>
      <c r="G44" s="249">
        <v>0</v>
      </c>
      <c r="H44" s="249">
        <v>0</v>
      </c>
      <c r="I44" s="249">
        <v>259</v>
      </c>
      <c r="J44" s="249">
        <v>0</v>
      </c>
      <c r="K44" s="249">
        <v>0</v>
      </c>
      <c r="L44" s="249">
        <v>0</v>
      </c>
      <c r="M44" s="249">
        <v>0</v>
      </c>
      <c r="N44" s="249">
        <v>0</v>
      </c>
      <c r="O44" s="249">
        <v>0</v>
      </c>
      <c r="P44" s="249">
        <v>0</v>
      </c>
      <c r="Q44" s="249">
        <v>0</v>
      </c>
      <c r="R44" s="249">
        <v>0</v>
      </c>
      <c r="S44" s="249">
        <v>259</v>
      </c>
      <c r="T44" s="249">
        <v>0</v>
      </c>
      <c r="U44" s="249">
        <v>259</v>
      </c>
      <c r="V44" s="537"/>
      <c r="W44" s="63"/>
      <c r="AA44" s="289">
        <f t="shared" si="0"/>
        <v>0</v>
      </c>
      <c r="AB44" s="289">
        <f t="shared" si="1"/>
        <v>0</v>
      </c>
    </row>
    <row r="45" spans="1:28" s="64" customFormat="1" ht="19.5" x14ac:dyDescent="0.35">
      <c r="A45" s="535"/>
      <c r="B45" s="536"/>
      <c r="C45" s="354" t="s">
        <v>81</v>
      </c>
      <c r="D45" s="425" t="s">
        <v>178</v>
      </c>
      <c r="E45" s="540"/>
      <c r="F45" s="249">
        <v>0</v>
      </c>
      <c r="G45" s="249">
        <v>0</v>
      </c>
      <c r="H45" s="249">
        <v>0</v>
      </c>
      <c r="I45" s="249">
        <v>0</v>
      </c>
      <c r="J45" s="249">
        <v>0</v>
      </c>
      <c r="K45" s="249">
        <v>0</v>
      </c>
      <c r="L45" s="249">
        <v>0</v>
      </c>
      <c r="M45" s="249">
        <v>0</v>
      </c>
      <c r="N45" s="249">
        <v>0</v>
      </c>
      <c r="O45" s="249">
        <v>0</v>
      </c>
      <c r="P45" s="249">
        <v>675682</v>
      </c>
      <c r="Q45" s="249">
        <v>-675682</v>
      </c>
      <c r="R45" s="249">
        <v>0</v>
      </c>
      <c r="S45" s="249">
        <v>0</v>
      </c>
      <c r="T45" s="249">
        <v>0</v>
      </c>
      <c r="U45" s="249">
        <v>0</v>
      </c>
      <c r="V45" s="537"/>
      <c r="W45" s="63"/>
      <c r="AA45" s="289">
        <f t="shared" si="0"/>
        <v>0</v>
      </c>
      <c r="AB45" s="289">
        <f t="shared" si="1"/>
        <v>0</v>
      </c>
    </row>
    <row r="46" spans="1:28" ht="19.5" x14ac:dyDescent="0.35">
      <c r="A46" s="498"/>
      <c r="B46" s="512"/>
      <c r="C46" s="426" t="s">
        <v>196</v>
      </c>
      <c r="D46" s="427" t="s">
        <v>179</v>
      </c>
      <c r="E46" s="540"/>
      <c r="F46" s="247">
        <v>0</v>
      </c>
      <c r="G46" s="247">
        <v>0</v>
      </c>
      <c r="H46" s="247">
        <v>0</v>
      </c>
      <c r="I46" s="247">
        <v>0</v>
      </c>
      <c r="J46" s="247">
        <v>0</v>
      </c>
      <c r="K46" s="247">
        <v>0</v>
      </c>
      <c r="L46" s="247">
        <v>0</v>
      </c>
      <c r="M46" s="247">
        <v>0</v>
      </c>
      <c r="N46" s="247">
        <v>0</v>
      </c>
      <c r="O46" s="247">
        <v>0</v>
      </c>
      <c r="P46" s="247">
        <v>0</v>
      </c>
      <c r="Q46" s="247">
        <v>0</v>
      </c>
      <c r="R46" s="247">
        <v>0</v>
      </c>
      <c r="S46" s="247">
        <v>0</v>
      </c>
      <c r="T46" s="247">
        <v>0</v>
      </c>
      <c r="U46" s="247">
        <v>0</v>
      </c>
      <c r="V46" s="532"/>
      <c r="W46" s="60"/>
      <c r="AA46" s="289">
        <f t="shared" si="0"/>
        <v>0</v>
      </c>
      <c r="AB46" s="289">
        <f t="shared" si="1"/>
        <v>0</v>
      </c>
    </row>
    <row r="47" spans="1:28" ht="19.5" x14ac:dyDescent="0.35">
      <c r="A47" s="498"/>
      <c r="B47" s="512"/>
      <c r="C47" s="426" t="s">
        <v>197</v>
      </c>
      <c r="D47" s="427" t="s">
        <v>180</v>
      </c>
      <c r="E47" s="540"/>
      <c r="F47" s="247">
        <v>0</v>
      </c>
      <c r="G47" s="247">
        <v>0</v>
      </c>
      <c r="H47" s="247">
        <v>0</v>
      </c>
      <c r="I47" s="247">
        <v>0</v>
      </c>
      <c r="J47" s="247">
        <v>0</v>
      </c>
      <c r="K47" s="247">
        <v>0</v>
      </c>
      <c r="L47" s="247">
        <v>0</v>
      </c>
      <c r="M47" s="247">
        <v>0</v>
      </c>
      <c r="N47" s="247">
        <v>0</v>
      </c>
      <c r="O47" s="247">
        <v>0</v>
      </c>
      <c r="P47" s="247">
        <v>675682</v>
      </c>
      <c r="Q47" s="247">
        <v>-675682</v>
      </c>
      <c r="R47" s="247">
        <v>0</v>
      </c>
      <c r="S47" s="247">
        <v>0</v>
      </c>
      <c r="T47" s="247">
        <v>0</v>
      </c>
      <c r="U47" s="247">
        <v>0</v>
      </c>
      <c r="V47" s="532"/>
      <c r="W47" s="60"/>
      <c r="AA47" s="289">
        <f t="shared" si="0"/>
        <v>0</v>
      </c>
      <c r="AB47" s="289">
        <f t="shared" si="1"/>
        <v>0</v>
      </c>
    </row>
    <row r="48" spans="1:28" ht="19.5" x14ac:dyDescent="0.35">
      <c r="A48" s="498"/>
      <c r="B48" s="512"/>
      <c r="C48" s="426" t="s">
        <v>198</v>
      </c>
      <c r="D48" s="427" t="s">
        <v>20</v>
      </c>
      <c r="E48" s="534"/>
      <c r="F48" s="247">
        <v>0</v>
      </c>
      <c r="G48" s="247">
        <v>0</v>
      </c>
      <c r="H48" s="247">
        <v>0</v>
      </c>
      <c r="I48" s="247">
        <v>0</v>
      </c>
      <c r="J48" s="247">
        <v>0</v>
      </c>
      <c r="K48" s="247">
        <v>0</v>
      </c>
      <c r="L48" s="247">
        <v>0</v>
      </c>
      <c r="M48" s="247">
        <v>0</v>
      </c>
      <c r="N48" s="247">
        <v>0</v>
      </c>
      <c r="O48" s="247">
        <v>0</v>
      </c>
      <c r="P48" s="247">
        <v>0</v>
      </c>
      <c r="Q48" s="247">
        <v>0</v>
      </c>
      <c r="R48" s="247">
        <v>0</v>
      </c>
      <c r="S48" s="247">
        <v>0</v>
      </c>
      <c r="T48" s="247">
        <v>0</v>
      </c>
      <c r="U48" s="247">
        <v>0</v>
      </c>
      <c r="V48" s="532"/>
      <c r="W48" s="60"/>
      <c r="AA48" s="289">
        <f t="shared" si="0"/>
        <v>0</v>
      </c>
      <c r="AB48" s="289">
        <f t="shared" si="1"/>
        <v>0</v>
      </c>
    </row>
    <row r="49" spans="1:28" s="64" customFormat="1" ht="19.5" x14ac:dyDescent="0.35">
      <c r="A49" s="535"/>
      <c r="B49" s="542"/>
      <c r="C49" s="284"/>
      <c r="D49" s="428" t="s">
        <v>590</v>
      </c>
      <c r="E49" s="544"/>
      <c r="F49" s="250">
        <v>2600000</v>
      </c>
      <c r="G49" s="250">
        <v>0</v>
      </c>
      <c r="H49" s="250">
        <v>0</v>
      </c>
      <c r="I49" s="250">
        <v>1998</v>
      </c>
      <c r="J49" s="250">
        <v>136852.86515999999</v>
      </c>
      <c r="K49" s="250">
        <v>-38057</v>
      </c>
      <c r="L49" s="250">
        <v>0</v>
      </c>
      <c r="M49" s="250">
        <v>0</v>
      </c>
      <c r="N49" s="250">
        <v>-10642</v>
      </c>
      <c r="O49" s="250">
        <v>0</v>
      </c>
      <c r="P49" s="250">
        <v>2776026</v>
      </c>
      <c r="Q49" s="250">
        <v>-53</v>
      </c>
      <c r="R49" s="250">
        <v>100948</v>
      </c>
      <c r="S49" s="250">
        <v>5567072.8651599996</v>
      </c>
      <c r="T49" s="250">
        <v>0</v>
      </c>
      <c r="U49" s="250">
        <v>5567072.8651599996</v>
      </c>
      <c r="V49" s="537"/>
      <c r="W49" s="63"/>
      <c r="AA49" s="289">
        <f t="shared" si="0"/>
        <v>0</v>
      </c>
      <c r="AB49" s="289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8" t="s">
        <v>481</v>
      </c>
    </row>
    <row r="52" spans="1:28" ht="20.100000000000001" customHeight="1" x14ac:dyDescent="0.35">
      <c r="D52" s="288" t="s">
        <v>482</v>
      </c>
    </row>
    <row r="53" spans="1:28" ht="20.100000000000001" customHeight="1" x14ac:dyDescent="0.35">
      <c r="D53" s="288" t="s">
        <v>483</v>
      </c>
    </row>
    <row r="54" spans="1:28" ht="20.100000000000001" customHeight="1" x14ac:dyDescent="0.35">
      <c r="D54" s="288" t="s">
        <v>484</v>
      </c>
    </row>
    <row r="55" spans="1:28" ht="20.100000000000001" customHeight="1" x14ac:dyDescent="0.35">
      <c r="D55" s="288" t="s">
        <v>485</v>
      </c>
    </row>
    <row r="56" spans="1:28" ht="20.100000000000001" customHeight="1" x14ac:dyDescent="0.35">
      <c r="D56" s="288" t="s">
        <v>486</v>
      </c>
    </row>
    <row r="57" spans="1:28" ht="20.100000000000001" customHeight="1" x14ac:dyDescent="0.35">
      <c r="D57" s="288"/>
    </row>
    <row r="59" spans="1:28" ht="20.100000000000001" customHeight="1" x14ac:dyDescent="0.35">
      <c r="E59" s="289"/>
      <c r="F59" s="289">
        <f t="shared" ref="F59:U59" si="2">+F13-F14-F15</f>
        <v>0</v>
      </c>
      <c r="G59" s="289">
        <f t="shared" si="2"/>
        <v>0</v>
      </c>
      <c r="H59" s="289">
        <f t="shared" si="2"/>
        <v>0</v>
      </c>
      <c r="I59" s="289">
        <f t="shared" si="2"/>
        <v>0</v>
      </c>
      <c r="J59" s="289">
        <f t="shared" si="2"/>
        <v>0</v>
      </c>
      <c r="K59" s="289">
        <f t="shared" si="2"/>
        <v>0</v>
      </c>
      <c r="L59" s="289">
        <f t="shared" si="2"/>
        <v>0</v>
      </c>
      <c r="M59" s="289">
        <f t="shared" si="2"/>
        <v>0</v>
      </c>
      <c r="N59" s="289">
        <f t="shared" si="2"/>
        <v>0</v>
      </c>
      <c r="O59" s="289">
        <f t="shared" si="2"/>
        <v>0</v>
      </c>
      <c r="P59" s="289">
        <f t="shared" si="2"/>
        <v>0</v>
      </c>
      <c r="Q59" s="289">
        <f t="shared" si="2"/>
        <v>0</v>
      </c>
      <c r="R59" s="289">
        <f t="shared" si="2"/>
        <v>0</v>
      </c>
      <c r="S59" s="289">
        <f t="shared" si="2"/>
        <v>0</v>
      </c>
      <c r="T59" s="289">
        <f t="shared" si="2"/>
        <v>0</v>
      </c>
      <c r="U59" s="289">
        <f t="shared" si="2"/>
        <v>0</v>
      </c>
    </row>
    <row r="60" spans="1:28" ht="20.100000000000001" customHeight="1" x14ac:dyDescent="0.35">
      <c r="E60" s="289"/>
      <c r="F60" s="289">
        <f t="shared" ref="F60:U60" si="3">+F16-F12-F13</f>
        <v>0</v>
      </c>
      <c r="G60" s="289">
        <f t="shared" si="3"/>
        <v>0</v>
      </c>
      <c r="H60" s="289">
        <f t="shared" si="3"/>
        <v>0</v>
      </c>
      <c r="I60" s="289">
        <f t="shared" si="3"/>
        <v>0</v>
      </c>
      <c r="J60" s="289">
        <f t="shared" si="3"/>
        <v>0</v>
      </c>
      <c r="K60" s="289">
        <f t="shared" si="3"/>
        <v>0</v>
      </c>
      <c r="L60" s="289">
        <f t="shared" si="3"/>
        <v>0</v>
      </c>
      <c r="M60" s="289">
        <f t="shared" si="3"/>
        <v>0</v>
      </c>
      <c r="N60" s="289">
        <f t="shared" si="3"/>
        <v>0</v>
      </c>
      <c r="O60" s="289">
        <f t="shared" si="3"/>
        <v>0</v>
      </c>
      <c r="P60" s="289">
        <f t="shared" si="3"/>
        <v>0</v>
      </c>
      <c r="Q60" s="289">
        <f t="shared" si="3"/>
        <v>0</v>
      </c>
      <c r="R60" s="289">
        <f t="shared" si="3"/>
        <v>0</v>
      </c>
      <c r="S60" s="289">
        <f t="shared" si="3"/>
        <v>0</v>
      </c>
      <c r="T60" s="289">
        <f t="shared" si="3"/>
        <v>0</v>
      </c>
      <c r="U60" s="289">
        <f t="shared" si="3"/>
        <v>0</v>
      </c>
    </row>
    <row r="61" spans="1:28" ht="20.100000000000001" customHeight="1" x14ac:dyDescent="0.35">
      <c r="E61" s="289"/>
      <c r="F61" s="289">
        <f t="shared" ref="F61:U61" si="4">+F24-F25-F26-F27</f>
        <v>0</v>
      </c>
      <c r="G61" s="289">
        <f t="shared" si="4"/>
        <v>0</v>
      </c>
      <c r="H61" s="289">
        <f t="shared" si="4"/>
        <v>0</v>
      </c>
      <c r="I61" s="289">
        <f t="shared" si="4"/>
        <v>0</v>
      </c>
      <c r="J61" s="289">
        <f t="shared" si="4"/>
        <v>0</v>
      </c>
      <c r="K61" s="289">
        <f t="shared" si="4"/>
        <v>0</v>
      </c>
      <c r="L61" s="289">
        <f t="shared" si="4"/>
        <v>0</v>
      </c>
      <c r="M61" s="289">
        <f t="shared" si="4"/>
        <v>0</v>
      </c>
      <c r="N61" s="289">
        <f t="shared" si="4"/>
        <v>0</v>
      </c>
      <c r="O61" s="289">
        <f t="shared" si="4"/>
        <v>0</v>
      </c>
      <c r="P61" s="289">
        <f t="shared" si="4"/>
        <v>0</v>
      </c>
      <c r="Q61" s="289">
        <f t="shared" si="4"/>
        <v>0</v>
      </c>
      <c r="R61" s="289">
        <f t="shared" si="4"/>
        <v>0</v>
      </c>
      <c r="S61" s="289">
        <f t="shared" si="4"/>
        <v>0</v>
      </c>
      <c r="T61" s="289">
        <f t="shared" si="4"/>
        <v>0</v>
      </c>
      <c r="U61" s="289">
        <f t="shared" si="4"/>
        <v>0</v>
      </c>
    </row>
    <row r="62" spans="1:28" ht="20.100000000000001" customHeight="1" x14ac:dyDescent="0.35">
      <c r="E62" s="289"/>
      <c r="F62" s="289">
        <f t="shared" ref="F62:U62" si="5">+F28-F12-F13-F16-F19-F20-F21-F22-F23-F24</f>
        <v>0</v>
      </c>
      <c r="G62" s="289">
        <f t="shared" si="5"/>
        <v>0</v>
      </c>
      <c r="H62" s="289">
        <f t="shared" si="5"/>
        <v>0</v>
      </c>
      <c r="I62" s="289">
        <f t="shared" si="5"/>
        <v>0</v>
      </c>
      <c r="J62" s="289">
        <f t="shared" si="5"/>
        <v>0</v>
      </c>
      <c r="K62" s="289">
        <f t="shared" si="5"/>
        <v>0</v>
      </c>
      <c r="L62" s="289">
        <f t="shared" si="5"/>
        <v>0</v>
      </c>
      <c r="M62" s="289">
        <f t="shared" si="5"/>
        <v>0</v>
      </c>
      <c r="N62" s="289">
        <f t="shared" si="5"/>
        <v>0</v>
      </c>
      <c r="O62" s="289">
        <f t="shared" si="5"/>
        <v>0</v>
      </c>
      <c r="P62" s="289">
        <f t="shared" si="5"/>
        <v>0</v>
      </c>
      <c r="Q62" s="289">
        <f t="shared" si="5"/>
        <v>0</v>
      </c>
      <c r="R62" s="289">
        <f t="shared" si="5"/>
        <v>0</v>
      </c>
      <c r="S62" s="289">
        <f t="shared" si="5"/>
        <v>0</v>
      </c>
      <c r="T62" s="289">
        <f t="shared" si="5"/>
        <v>0</v>
      </c>
      <c r="U62" s="289">
        <f t="shared" si="5"/>
        <v>0</v>
      </c>
    </row>
    <row r="63" spans="1:28" ht="20.100000000000001" customHeight="1" x14ac:dyDescent="0.35">
      <c r="E63" s="289"/>
      <c r="F63" s="289">
        <f t="shared" ref="F63:U63" si="6">+F34-F35-F36</f>
        <v>0</v>
      </c>
      <c r="G63" s="289">
        <f t="shared" si="6"/>
        <v>0</v>
      </c>
      <c r="H63" s="289">
        <f t="shared" si="6"/>
        <v>0</v>
      </c>
      <c r="I63" s="289">
        <f t="shared" si="6"/>
        <v>0</v>
      </c>
      <c r="J63" s="289">
        <f t="shared" si="6"/>
        <v>0</v>
      </c>
      <c r="K63" s="289">
        <f t="shared" si="6"/>
        <v>0</v>
      </c>
      <c r="L63" s="289">
        <f t="shared" si="6"/>
        <v>0</v>
      </c>
      <c r="M63" s="289">
        <f t="shared" si="6"/>
        <v>0</v>
      </c>
      <c r="N63" s="289">
        <f t="shared" si="6"/>
        <v>0</v>
      </c>
      <c r="O63" s="289">
        <f t="shared" si="6"/>
        <v>0</v>
      </c>
      <c r="P63" s="289">
        <f t="shared" si="6"/>
        <v>0</v>
      </c>
      <c r="Q63" s="289">
        <f t="shared" si="6"/>
        <v>0</v>
      </c>
      <c r="R63" s="289">
        <f t="shared" si="6"/>
        <v>0</v>
      </c>
      <c r="S63" s="289">
        <f t="shared" si="6"/>
        <v>0</v>
      </c>
      <c r="T63" s="289">
        <f t="shared" si="6"/>
        <v>0</v>
      </c>
      <c r="U63" s="289">
        <f t="shared" si="6"/>
        <v>0</v>
      </c>
    </row>
    <row r="64" spans="1:28" ht="20.100000000000001" customHeight="1" x14ac:dyDescent="0.35">
      <c r="E64" s="289"/>
      <c r="F64" s="289">
        <f t="shared" ref="F64:U64" si="7">+F37-F33-F34</f>
        <v>0</v>
      </c>
      <c r="G64" s="289">
        <f t="shared" si="7"/>
        <v>0</v>
      </c>
      <c r="H64" s="289">
        <f t="shared" si="7"/>
        <v>0</v>
      </c>
      <c r="I64" s="289">
        <f t="shared" si="7"/>
        <v>0</v>
      </c>
      <c r="J64" s="289">
        <f t="shared" si="7"/>
        <v>0</v>
      </c>
      <c r="K64" s="289">
        <f t="shared" si="7"/>
        <v>0</v>
      </c>
      <c r="L64" s="289">
        <f t="shared" si="7"/>
        <v>0</v>
      </c>
      <c r="M64" s="289">
        <f t="shared" si="7"/>
        <v>0</v>
      </c>
      <c r="N64" s="289">
        <f t="shared" si="7"/>
        <v>0</v>
      </c>
      <c r="O64" s="289">
        <f t="shared" si="7"/>
        <v>0</v>
      </c>
      <c r="P64" s="289">
        <f t="shared" si="7"/>
        <v>0</v>
      </c>
      <c r="Q64" s="289">
        <f t="shared" si="7"/>
        <v>0</v>
      </c>
      <c r="R64" s="289">
        <f t="shared" si="7"/>
        <v>0</v>
      </c>
      <c r="S64" s="289">
        <f t="shared" si="7"/>
        <v>0</v>
      </c>
      <c r="T64" s="289">
        <f t="shared" si="7"/>
        <v>0</v>
      </c>
      <c r="U64" s="289">
        <f t="shared" si="7"/>
        <v>0</v>
      </c>
    </row>
    <row r="65" spans="5:21" ht="20.100000000000001" customHeight="1" x14ac:dyDescent="0.35">
      <c r="E65" s="289"/>
      <c r="F65" s="289">
        <f t="shared" ref="F65:U65" si="8">+F45-F46-F47-F48</f>
        <v>0</v>
      </c>
      <c r="G65" s="289">
        <f t="shared" si="8"/>
        <v>0</v>
      </c>
      <c r="H65" s="289">
        <f t="shared" si="8"/>
        <v>0</v>
      </c>
      <c r="I65" s="289">
        <f t="shared" si="8"/>
        <v>0</v>
      </c>
      <c r="J65" s="289">
        <f t="shared" si="8"/>
        <v>0</v>
      </c>
      <c r="K65" s="289">
        <f t="shared" si="8"/>
        <v>0</v>
      </c>
      <c r="L65" s="289">
        <f t="shared" si="8"/>
        <v>0</v>
      </c>
      <c r="M65" s="289">
        <f t="shared" si="8"/>
        <v>0</v>
      </c>
      <c r="N65" s="289">
        <f t="shared" si="8"/>
        <v>0</v>
      </c>
      <c r="O65" s="289">
        <f t="shared" si="8"/>
        <v>0</v>
      </c>
      <c r="P65" s="289">
        <f t="shared" si="8"/>
        <v>0</v>
      </c>
      <c r="Q65" s="289">
        <f t="shared" si="8"/>
        <v>0</v>
      </c>
      <c r="R65" s="289">
        <f t="shared" si="8"/>
        <v>0</v>
      </c>
      <c r="S65" s="289">
        <f t="shared" si="8"/>
        <v>0</v>
      </c>
      <c r="T65" s="289">
        <f t="shared" si="8"/>
        <v>0</v>
      </c>
      <c r="U65" s="289">
        <f t="shared" si="8"/>
        <v>0</v>
      </c>
    </row>
    <row r="66" spans="5:21" ht="20.100000000000001" customHeight="1" x14ac:dyDescent="0.35">
      <c r="E66" s="289"/>
      <c r="F66" s="289">
        <f>+F49-SUM(F37:F45)</f>
        <v>0</v>
      </c>
      <c r="G66" s="289">
        <f t="shared" ref="G66:U66" si="9">+G49-SUM(G37:G45)</f>
        <v>0</v>
      </c>
      <c r="H66" s="289">
        <f t="shared" si="9"/>
        <v>0</v>
      </c>
      <c r="I66" s="289">
        <f t="shared" si="9"/>
        <v>0</v>
      </c>
      <c r="J66" s="289">
        <f t="shared" si="9"/>
        <v>0</v>
      </c>
      <c r="K66" s="289">
        <f t="shared" si="9"/>
        <v>0</v>
      </c>
      <c r="L66" s="289">
        <f t="shared" si="9"/>
        <v>0</v>
      </c>
      <c r="M66" s="289">
        <f t="shared" si="9"/>
        <v>0</v>
      </c>
      <c r="N66" s="289">
        <f t="shared" si="9"/>
        <v>0</v>
      </c>
      <c r="O66" s="289">
        <f t="shared" si="9"/>
        <v>0</v>
      </c>
      <c r="P66" s="289">
        <f t="shared" si="9"/>
        <v>0</v>
      </c>
      <c r="Q66" s="289">
        <f t="shared" si="9"/>
        <v>0</v>
      </c>
      <c r="R66" s="289">
        <f t="shared" si="9"/>
        <v>0</v>
      </c>
      <c r="S66" s="289">
        <f t="shared" si="9"/>
        <v>0</v>
      </c>
      <c r="T66" s="289">
        <f t="shared" si="9"/>
        <v>0</v>
      </c>
      <c r="U66" s="289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RowHeight="12.75" x14ac:dyDescent="0.2"/>
  <cols>
    <col min="1" max="1" width="2.7109375" style="1" customWidth="1"/>
    <col min="2" max="2" width="9.140625" style="1"/>
    <col min="3" max="3" width="100.7109375" style="1" customWidth="1"/>
    <col min="4" max="4" width="9.140625" style="1"/>
    <col min="5" max="6" width="31.140625" style="1" customWidth="1"/>
    <col min="7" max="7" width="9.140625" style="1"/>
    <col min="8" max="8" width="11" style="1" bestFit="1" customWidth="1"/>
    <col min="9" max="16384" width="9.140625" style="1"/>
  </cols>
  <sheetData>
    <row r="1" spans="1:8" ht="24.75" customHeight="1" x14ac:dyDescent="0.2">
      <c r="A1" s="406"/>
      <c r="B1" s="11"/>
      <c r="C1" s="590" t="s">
        <v>567</v>
      </c>
      <c r="D1" s="592" t="s">
        <v>357</v>
      </c>
      <c r="E1" s="593"/>
      <c r="F1" s="596" t="s">
        <v>357</v>
      </c>
      <c r="G1" s="12"/>
    </row>
    <row r="2" spans="1:8" ht="15.75" customHeight="1" x14ac:dyDescent="0.2">
      <c r="A2" s="407"/>
      <c r="B2" s="13"/>
      <c r="C2" s="591"/>
      <c r="D2" s="594"/>
      <c r="E2" s="595"/>
      <c r="F2" s="597"/>
      <c r="G2" s="12"/>
    </row>
    <row r="3" spans="1:8" ht="15.75" x14ac:dyDescent="0.25">
      <c r="A3" s="408"/>
      <c r="B3" s="77"/>
      <c r="C3" s="174"/>
      <c r="D3" s="170"/>
      <c r="E3" s="170" t="s">
        <v>0</v>
      </c>
      <c r="F3" s="170" t="s">
        <v>1</v>
      </c>
    </row>
    <row r="4" spans="1:8" ht="31.5" x14ac:dyDescent="0.25">
      <c r="A4" s="408"/>
      <c r="B4" s="77"/>
      <c r="C4" s="174"/>
      <c r="D4" s="173" t="s">
        <v>2</v>
      </c>
      <c r="E4" s="458" t="s">
        <v>373</v>
      </c>
      <c r="F4" s="458" t="s">
        <v>373</v>
      </c>
    </row>
    <row r="5" spans="1:8" ht="23.25" customHeight="1" x14ac:dyDescent="0.35">
      <c r="A5" s="408"/>
      <c r="B5" s="95"/>
      <c r="C5" s="175"/>
      <c r="D5" s="191" t="s">
        <v>610</v>
      </c>
      <c r="E5" s="172" t="s">
        <v>606</v>
      </c>
      <c r="F5" s="172" t="s">
        <v>607</v>
      </c>
    </row>
    <row r="6" spans="1:8" ht="18.75" customHeight="1" x14ac:dyDescent="0.35">
      <c r="A6" s="408"/>
      <c r="B6" s="167"/>
      <c r="C6" s="176"/>
      <c r="D6" s="256"/>
      <c r="E6" s="177"/>
      <c r="F6" s="167"/>
    </row>
    <row r="7" spans="1:8" ht="18.75" x14ac:dyDescent="0.3">
      <c r="A7" s="408"/>
      <c r="B7" s="393" t="s">
        <v>3</v>
      </c>
      <c r="C7" s="382" t="s">
        <v>488</v>
      </c>
      <c r="D7" s="257"/>
      <c r="E7" s="178"/>
      <c r="F7" s="179"/>
    </row>
    <row r="8" spans="1:8" ht="12.75" customHeight="1" x14ac:dyDescent="0.3">
      <c r="A8" s="408"/>
      <c r="B8" s="393"/>
      <c r="C8" s="382"/>
      <c r="D8" s="257"/>
      <c r="E8" s="178"/>
      <c r="F8" s="179"/>
    </row>
    <row r="9" spans="1:8" ht="19.5" customHeight="1" x14ac:dyDescent="0.3">
      <c r="A9" s="408"/>
      <c r="B9" s="394" t="s">
        <v>4</v>
      </c>
      <c r="C9" s="383" t="s">
        <v>487</v>
      </c>
      <c r="D9" s="257"/>
      <c r="E9" s="180">
        <v>384290</v>
      </c>
      <c r="F9" s="180">
        <v>-170532</v>
      </c>
      <c r="H9" s="467"/>
    </row>
    <row r="10" spans="1:8" ht="12.75" customHeight="1" x14ac:dyDescent="0.3">
      <c r="A10" s="408"/>
      <c r="B10" s="395"/>
      <c r="C10" s="384"/>
      <c r="D10" s="257"/>
      <c r="E10" s="181"/>
      <c r="F10" s="181"/>
      <c r="H10" s="467"/>
    </row>
    <row r="11" spans="1:8" ht="18.75" x14ac:dyDescent="0.3">
      <c r="A11" s="408"/>
      <c r="B11" s="396" t="s">
        <v>5</v>
      </c>
      <c r="C11" s="385" t="s">
        <v>193</v>
      </c>
      <c r="D11" s="257"/>
      <c r="E11" s="181">
        <v>1741209</v>
      </c>
      <c r="F11" s="181">
        <v>984452</v>
      </c>
      <c r="H11" s="467"/>
    </row>
    <row r="12" spans="1:8" ht="18.75" x14ac:dyDescent="0.3">
      <c r="A12" s="408"/>
      <c r="B12" s="396" t="s">
        <v>6</v>
      </c>
      <c r="C12" s="385" t="s">
        <v>194</v>
      </c>
      <c r="D12" s="257"/>
      <c r="E12" s="181">
        <v>-840581</v>
      </c>
      <c r="F12" s="181">
        <v>-661877</v>
      </c>
      <c r="H12" s="467"/>
    </row>
    <row r="13" spans="1:8" ht="18.75" x14ac:dyDescent="0.3">
      <c r="A13" s="408"/>
      <c r="B13" s="396" t="s">
        <v>7</v>
      </c>
      <c r="C13" s="385" t="s">
        <v>8</v>
      </c>
      <c r="D13" s="257"/>
      <c r="E13" s="181">
        <v>0</v>
      </c>
      <c r="F13" s="181">
        <v>0</v>
      </c>
      <c r="H13" s="467"/>
    </row>
    <row r="14" spans="1:8" ht="18.75" x14ac:dyDescent="0.3">
      <c r="A14" s="408"/>
      <c r="B14" s="396" t="s">
        <v>9</v>
      </c>
      <c r="C14" s="385" t="s">
        <v>10</v>
      </c>
      <c r="D14" s="257"/>
      <c r="E14" s="181">
        <v>170291</v>
      </c>
      <c r="F14" s="181">
        <v>108957</v>
      </c>
      <c r="H14" s="467"/>
    </row>
    <row r="15" spans="1:8" ht="18.75" x14ac:dyDescent="0.3">
      <c r="A15" s="408"/>
      <c r="B15" s="396" t="s">
        <v>11</v>
      </c>
      <c r="C15" s="385" t="s">
        <v>12</v>
      </c>
      <c r="D15" s="257"/>
      <c r="E15" s="181">
        <v>68244</v>
      </c>
      <c r="F15" s="181">
        <v>48866</v>
      </c>
      <c r="H15" s="467"/>
    </row>
    <row r="16" spans="1:8" ht="18.75" x14ac:dyDescent="0.3">
      <c r="A16" s="408"/>
      <c r="B16" s="396" t="s">
        <v>14</v>
      </c>
      <c r="C16" s="385" t="s">
        <v>13</v>
      </c>
      <c r="D16" s="257"/>
      <c r="E16" s="181">
        <v>158269</v>
      </c>
      <c r="F16" s="181">
        <v>140396</v>
      </c>
      <c r="H16" s="467"/>
    </row>
    <row r="17" spans="1:8" ht="18.75" x14ac:dyDescent="0.3">
      <c r="A17" s="408"/>
      <c r="B17" s="396" t="s">
        <v>16</v>
      </c>
      <c r="C17" s="385" t="s">
        <v>15</v>
      </c>
      <c r="D17" s="257"/>
      <c r="E17" s="181">
        <v>-372887</v>
      </c>
      <c r="F17" s="181">
        <v>-246315</v>
      </c>
      <c r="H17" s="467"/>
    </row>
    <row r="18" spans="1:8" ht="18.75" x14ac:dyDescent="0.3">
      <c r="A18" s="408"/>
      <c r="B18" s="396" t="s">
        <v>18</v>
      </c>
      <c r="C18" s="385" t="s">
        <v>17</v>
      </c>
      <c r="D18" s="257"/>
      <c r="E18" s="181">
        <v>-288626</v>
      </c>
      <c r="F18" s="181">
        <v>-81768</v>
      </c>
      <c r="H18" s="467"/>
    </row>
    <row r="19" spans="1:8" ht="18.75" x14ac:dyDescent="0.3">
      <c r="A19" s="408"/>
      <c r="B19" s="396" t="s">
        <v>19</v>
      </c>
      <c r="C19" s="385" t="s">
        <v>20</v>
      </c>
      <c r="D19" s="185"/>
      <c r="E19" s="182">
        <v>-251629</v>
      </c>
      <c r="F19" s="182">
        <v>-463243</v>
      </c>
      <c r="H19" s="467"/>
    </row>
    <row r="20" spans="1:8" ht="12.75" customHeight="1" x14ac:dyDescent="0.3">
      <c r="A20" s="408"/>
      <c r="B20" s="397"/>
      <c r="C20" s="384"/>
      <c r="D20" s="257"/>
      <c r="E20" s="182"/>
      <c r="F20" s="182"/>
      <c r="H20" s="467"/>
    </row>
    <row r="21" spans="1:8" ht="18.75" x14ac:dyDescent="0.3">
      <c r="A21" s="408"/>
      <c r="B21" s="394" t="s">
        <v>21</v>
      </c>
      <c r="C21" s="383" t="s">
        <v>489</v>
      </c>
      <c r="D21" s="257"/>
      <c r="E21" s="183">
        <v>-4735722</v>
      </c>
      <c r="F21" s="183">
        <v>-3410851</v>
      </c>
      <c r="H21" s="467"/>
    </row>
    <row r="22" spans="1:8" ht="12.75" customHeight="1" x14ac:dyDescent="0.3">
      <c r="A22" s="408"/>
      <c r="B22" s="397"/>
      <c r="C22" s="384"/>
      <c r="D22" s="257"/>
      <c r="E22" s="182"/>
      <c r="F22" s="182"/>
      <c r="H22" s="467"/>
    </row>
    <row r="23" spans="1:8" ht="18.75" x14ac:dyDescent="0.3">
      <c r="A23" s="408"/>
      <c r="B23" s="396" t="s">
        <v>22</v>
      </c>
      <c r="C23" s="386" t="s">
        <v>490</v>
      </c>
      <c r="D23" s="257"/>
      <c r="E23" s="182">
        <v>450517</v>
      </c>
      <c r="F23" s="182">
        <v>-656809</v>
      </c>
      <c r="H23" s="467"/>
    </row>
    <row r="24" spans="1:8" ht="18.75" x14ac:dyDescent="0.3">
      <c r="A24" s="408"/>
      <c r="B24" s="396" t="s">
        <v>23</v>
      </c>
      <c r="C24" s="385" t="s">
        <v>205</v>
      </c>
      <c r="D24" s="257"/>
      <c r="E24" s="182">
        <v>1347213</v>
      </c>
      <c r="F24" s="182">
        <v>-57264</v>
      </c>
      <c r="H24" s="467"/>
    </row>
    <row r="25" spans="1:8" ht="18.75" x14ac:dyDescent="0.3">
      <c r="A25" s="408"/>
      <c r="B25" s="396" t="s">
        <v>24</v>
      </c>
      <c r="C25" s="385" t="s">
        <v>25</v>
      </c>
      <c r="D25" s="257"/>
      <c r="E25" s="182">
        <v>-4109180</v>
      </c>
      <c r="F25" s="182">
        <v>-438799</v>
      </c>
      <c r="H25" s="467"/>
    </row>
    <row r="26" spans="1:8" ht="18.75" x14ac:dyDescent="0.3">
      <c r="A26" s="408"/>
      <c r="B26" s="396" t="s">
        <v>26</v>
      </c>
      <c r="C26" s="385" t="s">
        <v>491</v>
      </c>
      <c r="D26" s="257"/>
      <c r="E26" s="182">
        <v>-261575</v>
      </c>
      <c r="F26" s="182">
        <v>-729714</v>
      </c>
      <c r="H26" s="467"/>
    </row>
    <row r="27" spans="1:8" ht="18.75" x14ac:dyDescent="0.3">
      <c r="A27" s="408"/>
      <c r="B27" s="396" t="s">
        <v>27</v>
      </c>
      <c r="C27" s="385" t="s">
        <v>202</v>
      </c>
      <c r="D27" s="257"/>
      <c r="E27" s="182">
        <v>20154</v>
      </c>
      <c r="F27" s="182">
        <v>-2057</v>
      </c>
      <c r="H27" s="467"/>
    </row>
    <row r="28" spans="1:8" ht="18.75" x14ac:dyDescent="0.3">
      <c r="A28" s="408"/>
      <c r="B28" s="396" t="s">
        <v>28</v>
      </c>
      <c r="C28" s="385" t="s">
        <v>29</v>
      </c>
      <c r="D28" s="257"/>
      <c r="E28" s="182">
        <v>1650685</v>
      </c>
      <c r="F28" s="182">
        <v>1074810</v>
      </c>
      <c r="H28" s="467"/>
    </row>
    <row r="29" spans="1:8" ht="18.75" x14ac:dyDescent="0.3">
      <c r="A29" s="408"/>
      <c r="B29" s="396" t="s">
        <v>30</v>
      </c>
      <c r="C29" s="385" t="s">
        <v>492</v>
      </c>
      <c r="D29" s="257"/>
      <c r="E29" s="182">
        <v>0</v>
      </c>
      <c r="F29" s="182">
        <v>0</v>
      </c>
      <c r="H29" s="467"/>
    </row>
    <row r="30" spans="1:8" ht="18.75" x14ac:dyDescent="0.3">
      <c r="A30" s="408"/>
      <c r="B30" s="396" t="s">
        <v>32</v>
      </c>
      <c r="C30" s="385" t="s">
        <v>31</v>
      </c>
      <c r="D30" s="257"/>
      <c r="E30" s="182">
        <v>-604661</v>
      </c>
      <c r="F30" s="182">
        <v>-5059349</v>
      </c>
      <c r="H30" s="467"/>
    </row>
    <row r="31" spans="1:8" ht="18.75" x14ac:dyDescent="0.3">
      <c r="A31" s="408"/>
      <c r="B31" s="396" t="s">
        <v>34</v>
      </c>
      <c r="C31" s="385" t="s">
        <v>33</v>
      </c>
      <c r="D31" s="257"/>
      <c r="E31" s="182">
        <v>0</v>
      </c>
      <c r="F31" s="182">
        <v>0</v>
      </c>
      <c r="H31" s="467"/>
    </row>
    <row r="32" spans="1:8" ht="18.75" x14ac:dyDescent="0.3">
      <c r="A32" s="408"/>
      <c r="B32" s="396" t="s">
        <v>226</v>
      </c>
      <c r="C32" s="385" t="s">
        <v>35</v>
      </c>
      <c r="D32" s="185"/>
      <c r="E32" s="182">
        <v>-3228875</v>
      </c>
      <c r="F32" s="182">
        <v>2458331</v>
      </c>
      <c r="H32" s="467"/>
    </row>
    <row r="33" spans="1:8" ht="12.75" customHeight="1" x14ac:dyDescent="0.3">
      <c r="A33" s="408"/>
      <c r="B33" s="395"/>
      <c r="C33" s="387"/>
      <c r="D33" s="258"/>
      <c r="E33" s="184"/>
      <c r="F33" s="184"/>
      <c r="H33" s="467"/>
    </row>
    <row r="34" spans="1:8" ht="18.75" x14ac:dyDescent="0.3">
      <c r="A34" s="408"/>
      <c r="B34" s="393" t="s">
        <v>36</v>
      </c>
      <c r="C34" s="383" t="s">
        <v>493</v>
      </c>
      <c r="D34" s="257"/>
      <c r="E34" s="183">
        <v>-4351432</v>
      </c>
      <c r="F34" s="183">
        <v>-3581383</v>
      </c>
      <c r="H34" s="467"/>
    </row>
    <row r="35" spans="1:8" ht="12.75" customHeight="1" x14ac:dyDescent="0.3">
      <c r="A35" s="408"/>
      <c r="B35" s="395"/>
      <c r="C35" s="387"/>
      <c r="D35" s="258"/>
      <c r="E35" s="184"/>
      <c r="F35" s="184"/>
      <c r="H35" s="467"/>
    </row>
    <row r="36" spans="1:8" ht="18.75" x14ac:dyDescent="0.3">
      <c r="A36" s="408"/>
      <c r="B36" s="393" t="s">
        <v>37</v>
      </c>
      <c r="C36" s="382" t="s">
        <v>494</v>
      </c>
      <c r="D36" s="258"/>
      <c r="E36" s="184"/>
      <c r="F36" s="184"/>
      <c r="H36" s="467"/>
    </row>
    <row r="37" spans="1:8" ht="12.75" customHeight="1" x14ac:dyDescent="0.3">
      <c r="A37" s="408"/>
      <c r="B37" s="397"/>
      <c r="C37" s="387"/>
      <c r="D37" s="258"/>
      <c r="E37" s="184"/>
      <c r="F37" s="184"/>
      <c r="H37" s="467"/>
    </row>
    <row r="38" spans="1:8" ht="18.75" x14ac:dyDescent="0.3">
      <c r="A38" s="408"/>
      <c r="B38" s="393" t="s">
        <v>38</v>
      </c>
      <c r="C38" s="383" t="s">
        <v>495</v>
      </c>
      <c r="D38" s="257"/>
      <c r="E38" s="183">
        <v>1818220</v>
      </c>
      <c r="F38" s="183">
        <v>-8779</v>
      </c>
      <c r="H38" s="467"/>
    </row>
    <row r="39" spans="1:8" ht="12.75" customHeight="1" x14ac:dyDescent="0.3">
      <c r="A39" s="408"/>
      <c r="B39" s="397"/>
      <c r="C39" s="384"/>
      <c r="D39" s="258"/>
      <c r="E39" s="184"/>
      <c r="F39" s="184"/>
      <c r="H39" s="467"/>
    </row>
    <row r="40" spans="1:8" ht="18.75" x14ac:dyDescent="0.3">
      <c r="A40" s="408"/>
      <c r="B40" s="398" t="s">
        <v>39</v>
      </c>
      <c r="C40" s="388" t="s">
        <v>496</v>
      </c>
      <c r="D40" s="185"/>
      <c r="E40" s="182">
        <v>0</v>
      </c>
      <c r="F40" s="182">
        <v>0</v>
      </c>
      <c r="H40" s="467"/>
    </row>
    <row r="41" spans="1:8" ht="18.75" x14ac:dyDescent="0.3">
      <c r="A41" s="408"/>
      <c r="B41" s="398" t="s">
        <v>40</v>
      </c>
      <c r="C41" s="388" t="s">
        <v>497</v>
      </c>
      <c r="D41" s="185"/>
      <c r="E41" s="182">
        <v>0</v>
      </c>
      <c r="F41" s="182">
        <v>0</v>
      </c>
      <c r="H41" s="467"/>
    </row>
    <row r="42" spans="1:8" ht="18.75" x14ac:dyDescent="0.3">
      <c r="A42" s="408"/>
      <c r="B42" s="398" t="s">
        <v>41</v>
      </c>
      <c r="C42" s="388" t="s">
        <v>498</v>
      </c>
      <c r="D42" s="257"/>
      <c r="E42" s="182">
        <v>-51585</v>
      </c>
      <c r="F42" s="182">
        <v>-19352</v>
      </c>
      <c r="H42" s="467"/>
    </row>
    <row r="43" spans="1:8" ht="18.75" x14ac:dyDescent="0.3">
      <c r="A43" s="408"/>
      <c r="B43" s="398" t="s">
        <v>42</v>
      </c>
      <c r="C43" s="388" t="s">
        <v>43</v>
      </c>
      <c r="D43" s="257"/>
      <c r="E43" s="182">
        <v>467</v>
      </c>
      <c r="F43" s="182">
        <v>4639</v>
      </c>
      <c r="H43" s="467"/>
    </row>
    <row r="44" spans="1:8" ht="18.75" x14ac:dyDescent="0.3">
      <c r="A44" s="408"/>
      <c r="B44" s="398" t="s">
        <v>44</v>
      </c>
      <c r="C44" s="388" t="s">
        <v>499</v>
      </c>
      <c r="D44" s="257"/>
      <c r="E44" s="182">
        <v>-2409252</v>
      </c>
      <c r="F44" s="182">
        <v>-871765</v>
      </c>
      <c r="H44" s="467"/>
    </row>
    <row r="45" spans="1:8" ht="18.75" x14ac:dyDescent="0.3">
      <c r="A45" s="408"/>
      <c r="B45" s="398" t="s">
        <v>45</v>
      </c>
      <c r="C45" s="388" t="s">
        <v>500</v>
      </c>
      <c r="D45" s="257"/>
      <c r="E45" s="182">
        <v>4278590</v>
      </c>
      <c r="F45" s="182">
        <v>877699</v>
      </c>
      <c r="H45" s="467"/>
    </row>
    <row r="46" spans="1:8" ht="18.75" x14ac:dyDescent="0.3">
      <c r="A46" s="408"/>
      <c r="B46" s="398" t="s">
        <v>46</v>
      </c>
      <c r="C46" s="388" t="s">
        <v>501</v>
      </c>
      <c r="D46" s="257"/>
      <c r="E46" s="182">
        <v>0</v>
      </c>
      <c r="F46" s="182">
        <v>0</v>
      </c>
      <c r="H46" s="467"/>
    </row>
    <row r="47" spans="1:8" ht="18.75" x14ac:dyDescent="0.3">
      <c r="A47" s="408"/>
      <c r="B47" s="398" t="s">
        <v>47</v>
      </c>
      <c r="C47" s="388" t="s">
        <v>502</v>
      </c>
      <c r="D47" s="257"/>
      <c r="E47" s="182">
        <v>0</v>
      </c>
      <c r="F47" s="182">
        <v>0</v>
      </c>
      <c r="H47" s="467"/>
    </row>
    <row r="48" spans="1:8" ht="18.75" x14ac:dyDescent="0.3">
      <c r="A48" s="408"/>
      <c r="B48" s="398" t="s">
        <v>48</v>
      </c>
      <c r="C48" s="388" t="s">
        <v>20</v>
      </c>
      <c r="D48" s="185"/>
      <c r="E48" s="182">
        <v>0</v>
      </c>
      <c r="F48" s="182">
        <v>0</v>
      </c>
      <c r="H48" s="467"/>
    </row>
    <row r="49" spans="1:8" ht="12.75" customHeight="1" x14ac:dyDescent="0.3">
      <c r="A49" s="408"/>
      <c r="B49" s="397"/>
      <c r="C49" s="384"/>
      <c r="D49" s="257"/>
      <c r="E49" s="182"/>
      <c r="F49" s="182"/>
      <c r="H49" s="467"/>
    </row>
    <row r="50" spans="1:8" ht="18.75" x14ac:dyDescent="0.3">
      <c r="A50" s="408"/>
      <c r="B50" s="393" t="s">
        <v>49</v>
      </c>
      <c r="C50" s="382" t="s">
        <v>503</v>
      </c>
      <c r="D50" s="257"/>
      <c r="E50" s="182"/>
      <c r="F50" s="182"/>
      <c r="H50" s="467"/>
    </row>
    <row r="51" spans="1:8" ht="12.75" customHeight="1" x14ac:dyDescent="0.3">
      <c r="A51" s="408"/>
      <c r="B51" s="397"/>
      <c r="C51" s="384"/>
      <c r="D51" s="257"/>
      <c r="E51" s="182"/>
      <c r="F51" s="182"/>
      <c r="H51" s="467"/>
    </row>
    <row r="52" spans="1:8" ht="18.75" x14ac:dyDescent="0.3">
      <c r="A52" s="408"/>
      <c r="B52" s="393" t="s">
        <v>50</v>
      </c>
      <c r="C52" s="383" t="s">
        <v>51</v>
      </c>
      <c r="D52" s="257"/>
      <c r="E52" s="183">
        <v>7499</v>
      </c>
      <c r="F52" s="183">
        <v>996541</v>
      </c>
      <c r="H52" s="467"/>
    </row>
    <row r="53" spans="1:8" ht="12.75" customHeight="1" x14ac:dyDescent="0.3">
      <c r="A53" s="408"/>
      <c r="B53" s="395"/>
      <c r="C53" s="384"/>
      <c r="D53" s="257"/>
      <c r="E53" s="182"/>
      <c r="F53" s="182"/>
      <c r="H53" s="467"/>
    </row>
    <row r="54" spans="1:8" ht="18.75" x14ac:dyDescent="0.3">
      <c r="A54" s="408"/>
      <c r="B54" s="398" t="s">
        <v>52</v>
      </c>
      <c r="C54" s="385" t="s">
        <v>53</v>
      </c>
      <c r="D54" s="257"/>
      <c r="E54" s="182">
        <v>2400000</v>
      </c>
      <c r="F54" s="182">
        <v>3650001</v>
      </c>
      <c r="H54" s="467"/>
    </row>
    <row r="55" spans="1:8" ht="18.75" x14ac:dyDescent="0.3">
      <c r="A55" s="408"/>
      <c r="B55" s="398" t="s">
        <v>54</v>
      </c>
      <c r="C55" s="385" t="s">
        <v>55</v>
      </c>
      <c r="D55" s="257"/>
      <c r="E55" s="182">
        <v>-2347882</v>
      </c>
      <c r="F55" s="182">
        <v>-2617732</v>
      </c>
      <c r="H55" s="467"/>
    </row>
    <row r="56" spans="1:8" ht="18.75" x14ac:dyDescent="0.3">
      <c r="A56" s="408"/>
      <c r="B56" s="398" t="s">
        <v>56</v>
      </c>
      <c r="C56" s="385" t="s">
        <v>504</v>
      </c>
      <c r="D56" s="257"/>
      <c r="E56" s="182">
        <v>0</v>
      </c>
      <c r="F56" s="182">
        <v>0</v>
      </c>
      <c r="H56" s="467"/>
    </row>
    <row r="57" spans="1:8" ht="18.75" x14ac:dyDescent="0.3">
      <c r="A57" s="408"/>
      <c r="B57" s="398" t="s">
        <v>57</v>
      </c>
      <c r="C57" s="385" t="s">
        <v>505</v>
      </c>
      <c r="D57" s="257"/>
      <c r="E57" s="182">
        <v>0</v>
      </c>
      <c r="F57" s="182">
        <v>0</v>
      </c>
      <c r="H57" s="467"/>
    </row>
    <row r="58" spans="1:8" ht="18.75" x14ac:dyDescent="0.3">
      <c r="A58" s="408"/>
      <c r="B58" s="398" t="s">
        <v>58</v>
      </c>
      <c r="C58" s="385" t="s">
        <v>596</v>
      </c>
      <c r="D58" s="257"/>
      <c r="E58" s="182">
        <v>-44619</v>
      </c>
      <c r="F58" s="182">
        <v>-35728</v>
      </c>
      <c r="H58" s="467"/>
    </row>
    <row r="59" spans="1:8" ht="18.75" x14ac:dyDescent="0.3">
      <c r="A59" s="408"/>
      <c r="B59" s="398" t="s">
        <v>59</v>
      </c>
      <c r="C59" s="385" t="s">
        <v>20</v>
      </c>
      <c r="D59" s="257"/>
      <c r="E59" s="182">
        <v>0</v>
      </c>
      <c r="F59" s="182">
        <v>0</v>
      </c>
      <c r="H59" s="467"/>
    </row>
    <row r="60" spans="1:8" ht="12.75" customHeight="1" x14ac:dyDescent="0.3">
      <c r="A60" s="408"/>
      <c r="B60" s="399"/>
      <c r="C60" s="385"/>
      <c r="D60" s="257"/>
      <c r="E60" s="182"/>
      <c r="F60" s="182"/>
      <c r="H60" s="467"/>
    </row>
    <row r="61" spans="1:8" ht="18.75" customHeight="1" x14ac:dyDescent="0.3">
      <c r="A61" s="408"/>
      <c r="B61" s="393" t="s">
        <v>60</v>
      </c>
      <c r="C61" s="382" t="s">
        <v>506</v>
      </c>
      <c r="D61" s="185"/>
      <c r="E61" s="183">
        <v>847814</v>
      </c>
      <c r="F61" s="183">
        <v>739059</v>
      </c>
      <c r="H61" s="467"/>
    </row>
    <row r="62" spans="1:8" ht="12.75" customHeight="1" x14ac:dyDescent="0.3">
      <c r="A62" s="408"/>
      <c r="B62" s="400"/>
      <c r="C62" s="389"/>
      <c r="D62" s="258"/>
      <c r="E62" s="184"/>
      <c r="F62" s="184"/>
      <c r="H62" s="467"/>
    </row>
    <row r="63" spans="1:8" ht="18.75" x14ac:dyDescent="0.3">
      <c r="A63" s="408"/>
      <c r="B63" s="393" t="s">
        <v>61</v>
      </c>
      <c r="C63" s="390" t="s">
        <v>507</v>
      </c>
      <c r="D63" s="257"/>
      <c r="E63" s="183">
        <v>-1677899</v>
      </c>
      <c r="F63" s="183">
        <v>-1854562</v>
      </c>
      <c r="H63" s="467"/>
    </row>
    <row r="64" spans="1:8" ht="12.75" customHeight="1" x14ac:dyDescent="0.3">
      <c r="A64" s="408"/>
      <c r="B64" s="401"/>
      <c r="C64" s="382"/>
      <c r="D64" s="257"/>
      <c r="E64" s="182"/>
      <c r="F64" s="182"/>
      <c r="H64" s="467"/>
    </row>
    <row r="65" spans="1:8" ht="18.75" x14ac:dyDescent="0.3">
      <c r="A65" s="408"/>
      <c r="B65" s="393" t="s">
        <v>62</v>
      </c>
      <c r="C65" s="382" t="s">
        <v>369</v>
      </c>
      <c r="D65" s="185"/>
      <c r="E65" s="183">
        <v>13279840</v>
      </c>
      <c r="F65" s="183">
        <v>10163242</v>
      </c>
      <c r="H65" s="467"/>
    </row>
    <row r="66" spans="1:8" ht="12.75" customHeight="1" x14ac:dyDescent="0.3">
      <c r="A66" s="408"/>
      <c r="B66" s="393"/>
      <c r="C66" s="391"/>
      <c r="D66" s="257"/>
      <c r="E66" s="182"/>
      <c r="F66" s="182"/>
      <c r="H66" s="467"/>
    </row>
    <row r="67" spans="1:8" ht="18.75" x14ac:dyDescent="0.3">
      <c r="A67" s="408"/>
      <c r="B67" s="402" t="s">
        <v>63</v>
      </c>
      <c r="C67" s="392" t="s">
        <v>64</v>
      </c>
      <c r="D67" s="186" t="s">
        <v>343</v>
      </c>
      <c r="E67" s="187">
        <v>11601941</v>
      </c>
      <c r="F67" s="187">
        <v>8308680</v>
      </c>
      <c r="H67" s="467"/>
    </row>
    <row r="68" spans="1:8" ht="18.75" x14ac:dyDescent="0.3">
      <c r="A68" s="18"/>
      <c r="B68" s="18"/>
      <c r="C68" s="21"/>
      <c r="D68" s="22"/>
      <c r="E68" s="23"/>
      <c r="F68" s="23"/>
    </row>
    <row r="69" spans="1:8" ht="15.75" x14ac:dyDescent="0.25">
      <c r="D69" s="24"/>
      <c r="E69" s="32"/>
      <c r="F69" s="32"/>
    </row>
    <row r="71" spans="1:8" x14ac:dyDescent="0.2">
      <c r="E71" s="32">
        <f>+E9-SUM(E11:E19)</f>
        <v>0</v>
      </c>
      <c r="F71" s="32">
        <f>+F9-SUM(F11:F19)</f>
        <v>0</v>
      </c>
    </row>
    <row r="72" spans="1:8" x14ac:dyDescent="0.2">
      <c r="E72" s="32">
        <f>+E21-SUM(E23:E32)</f>
        <v>0</v>
      </c>
      <c r="F72" s="32">
        <f>+F21-SUM(F23:F32)</f>
        <v>0</v>
      </c>
    </row>
    <row r="73" spans="1:8" x14ac:dyDescent="0.2">
      <c r="E73" s="32">
        <f>+E34-(+E9+E21)</f>
        <v>0</v>
      </c>
      <c r="F73" s="32">
        <f>+F34-(+F9+F21)</f>
        <v>0</v>
      </c>
    </row>
    <row r="74" spans="1:8" x14ac:dyDescent="0.2">
      <c r="E74" s="32">
        <f>+E38-SUM(E40:E48)</f>
        <v>0</v>
      </c>
      <c r="F74" s="32">
        <f>+F38-SUM(F40:F48)</f>
        <v>0</v>
      </c>
    </row>
    <row r="75" spans="1:8" x14ac:dyDescent="0.2">
      <c r="E75" s="32">
        <f>+E52-SUM(E54:E59)</f>
        <v>0</v>
      </c>
      <c r="F75" s="32">
        <f>+F52-SUM(F54:F59)</f>
        <v>0</v>
      </c>
    </row>
    <row r="76" spans="1:8" x14ac:dyDescent="0.2">
      <c r="E76" s="32">
        <f>+E63-(+E34+E38+E52+E61)</f>
        <v>0</v>
      </c>
      <c r="F76" s="32">
        <f>+F63-(+F34+F38+F52+F61)</f>
        <v>0</v>
      </c>
    </row>
    <row r="77" spans="1:8" x14ac:dyDescent="0.2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60" sqref="D60"/>
    </sheetView>
  </sheetViews>
  <sheetFormatPr defaultRowHeight="18" customHeight="1" x14ac:dyDescent="0.25"/>
  <cols>
    <col min="1" max="1" width="2.7109375" style="237" customWidth="1"/>
    <col min="2" max="2" width="6.28515625" style="209" customWidth="1"/>
    <col min="3" max="3" width="109" style="212" customWidth="1"/>
    <col min="4" max="4" width="42.42578125" style="237" customWidth="1"/>
    <col min="5" max="5" width="36.140625" style="237" customWidth="1"/>
    <col min="6" max="16384" width="9.140625" style="207"/>
  </cols>
  <sheetData>
    <row r="1" spans="1:5" ht="12.75" customHeight="1" x14ac:dyDescent="0.25">
      <c r="A1" s="203"/>
      <c r="B1" s="204"/>
      <c r="C1" s="205"/>
      <c r="D1" s="421"/>
      <c r="E1" s="206"/>
    </row>
    <row r="2" spans="1:5" ht="18" customHeight="1" x14ac:dyDescent="0.25">
      <c r="A2" s="208"/>
      <c r="C2" s="210" t="s">
        <v>365</v>
      </c>
      <c r="D2" s="598" t="s">
        <v>357</v>
      </c>
      <c r="E2" s="598" t="s">
        <v>357</v>
      </c>
    </row>
    <row r="3" spans="1:5" ht="18" customHeight="1" x14ac:dyDescent="0.25">
      <c r="A3" s="208"/>
      <c r="C3" s="211" t="s">
        <v>245</v>
      </c>
      <c r="D3" s="599"/>
      <c r="E3" s="599"/>
    </row>
    <row r="4" spans="1:5" ht="15.75" x14ac:dyDescent="0.25">
      <c r="A4" s="208"/>
      <c r="C4" s="422"/>
      <c r="D4" s="213" t="s">
        <v>0</v>
      </c>
      <c r="E4" s="410" t="s">
        <v>1</v>
      </c>
    </row>
    <row r="5" spans="1:5" ht="15.75" x14ac:dyDescent="0.25">
      <c r="A5" s="208"/>
      <c r="C5" s="422"/>
      <c r="D5" s="214" t="s">
        <v>305</v>
      </c>
      <c r="E5" s="411" t="s">
        <v>305</v>
      </c>
    </row>
    <row r="6" spans="1:5" ht="15.75" x14ac:dyDescent="0.25">
      <c r="A6" s="215"/>
      <c r="B6" s="216"/>
      <c r="C6" s="217"/>
      <c r="D6" s="218" t="s">
        <v>602</v>
      </c>
      <c r="E6" s="218" t="s">
        <v>597</v>
      </c>
    </row>
    <row r="7" spans="1:5" ht="18" customHeight="1" x14ac:dyDescent="0.25">
      <c r="A7" s="208"/>
      <c r="C7" s="219"/>
      <c r="D7" s="220"/>
      <c r="E7" s="412"/>
    </row>
    <row r="8" spans="1:5" ht="18" customHeight="1" x14ac:dyDescent="0.25">
      <c r="A8" s="208"/>
      <c r="B8" s="209" t="s">
        <v>246</v>
      </c>
      <c r="C8" s="221" t="s">
        <v>326</v>
      </c>
      <c r="D8" s="222"/>
      <c r="E8" s="413"/>
    </row>
    <row r="9" spans="1:5" ht="18" customHeight="1" x14ac:dyDescent="0.25">
      <c r="A9" s="208"/>
      <c r="C9" s="221"/>
      <c r="D9" s="222"/>
      <c r="E9" s="413"/>
    </row>
    <row r="10" spans="1:5" ht="18" customHeight="1" x14ac:dyDescent="0.25">
      <c r="A10" s="208"/>
      <c r="B10" s="223" t="s">
        <v>4</v>
      </c>
      <c r="C10" s="224" t="s">
        <v>247</v>
      </c>
      <c r="D10" s="225">
        <f>+kz!F51</f>
        <v>1017427</v>
      </c>
      <c r="E10" s="414">
        <v>872923</v>
      </c>
    </row>
    <row r="11" spans="1:5" ht="18" customHeight="1" x14ac:dyDescent="0.25">
      <c r="A11" s="208"/>
      <c r="B11" s="223" t="s">
        <v>21</v>
      </c>
      <c r="C11" s="224" t="s">
        <v>248</v>
      </c>
      <c r="D11" s="226">
        <f>-kz!F52</f>
        <v>-300557</v>
      </c>
      <c r="E11" s="415">
        <v>-197111</v>
      </c>
    </row>
    <row r="12" spans="1:5" ht="18" customHeight="1" x14ac:dyDescent="0.25">
      <c r="A12" s="208"/>
      <c r="B12" s="223" t="s">
        <v>22</v>
      </c>
      <c r="C12" s="224" t="s">
        <v>249</v>
      </c>
      <c r="D12" s="226">
        <f>-kz!F53</f>
        <v>-377120</v>
      </c>
      <c r="E12" s="415">
        <v>-186956</v>
      </c>
    </row>
    <row r="13" spans="1:5" ht="18" customHeight="1" x14ac:dyDescent="0.25">
      <c r="A13" s="208"/>
      <c r="B13" s="223" t="s">
        <v>23</v>
      </c>
      <c r="C13" s="224" t="s">
        <v>250</v>
      </c>
      <c r="D13" s="226">
        <v>0</v>
      </c>
      <c r="E13" s="415">
        <v>0</v>
      </c>
    </row>
    <row r="14" spans="1:5" ht="18" customHeight="1" x14ac:dyDescent="0.25">
      <c r="A14" s="208"/>
      <c r="B14" s="223" t="s">
        <v>24</v>
      </c>
      <c r="C14" s="224" t="s">
        <v>327</v>
      </c>
      <c r="D14" s="226">
        <f>-kz!F54+kz!F55</f>
        <v>76563</v>
      </c>
      <c r="E14" s="415">
        <v>-10155</v>
      </c>
    </row>
    <row r="15" spans="1:5" ht="18" customHeight="1" x14ac:dyDescent="0.25">
      <c r="A15" s="208"/>
      <c r="B15" s="227"/>
      <c r="C15" s="224"/>
      <c r="D15" s="228"/>
      <c r="E15" s="416"/>
    </row>
    <row r="16" spans="1:5" ht="18" customHeight="1" x14ac:dyDescent="0.25">
      <c r="A16" s="208"/>
      <c r="B16" s="209" t="s">
        <v>3</v>
      </c>
      <c r="C16" s="229" t="s">
        <v>251</v>
      </c>
      <c r="D16" s="254">
        <f>SUM(D10:D11)</f>
        <v>716870</v>
      </c>
      <c r="E16" s="417">
        <v>675812</v>
      </c>
    </row>
    <row r="17" spans="1:5" ht="18" customHeight="1" x14ac:dyDescent="0.25">
      <c r="A17" s="208"/>
      <c r="C17" s="221"/>
      <c r="D17" s="228"/>
      <c r="E17" s="416"/>
    </row>
    <row r="18" spans="1:5" ht="18" customHeight="1" x14ac:dyDescent="0.25">
      <c r="A18" s="208"/>
      <c r="B18" s="223" t="s">
        <v>65</v>
      </c>
      <c r="C18" s="224" t="s">
        <v>252</v>
      </c>
      <c r="D18" s="226">
        <v>0</v>
      </c>
      <c r="E18" s="415">
        <v>0</v>
      </c>
    </row>
    <row r="19" spans="1:5" ht="18" customHeight="1" x14ac:dyDescent="0.25">
      <c r="A19" s="208"/>
      <c r="B19" s="223" t="s">
        <v>66</v>
      </c>
      <c r="C19" s="224" t="s">
        <v>508</v>
      </c>
      <c r="D19" s="226">
        <f>-ROUND((+(+D16-D14)*5%),0)*0</f>
        <v>0</v>
      </c>
      <c r="E19" s="226">
        <v>0</v>
      </c>
    </row>
    <row r="20" spans="1:5" ht="18" customHeight="1" x14ac:dyDescent="0.25">
      <c r="A20" s="208"/>
      <c r="B20" s="223" t="s">
        <v>67</v>
      </c>
      <c r="C20" s="230" t="s">
        <v>509</v>
      </c>
      <c r="D20" s="226">
        <v>0</v>
      </c>
      <c r="E20" s="415">
        <v>0</v>
      </c>
    </row>
    <row r="21" spans="1:5" ht="18" customHeight="1" x14ac:dyDescent="0.25">
      <c r="A21" s="208"/>
      <c r="C21" s="231"/>
      <c r="D21" s="222"/>
      <c r="E21" s="416"/>
    </row>
    <row r="22" spans="1:5" ht="18" customHeight="1" x14ac:dyDescent="0.25">
      <c r="A22" s="208"/>
      <c r="B22" s="209" t="s">
        <v>37</v>
      </c>
      <c r="C22" s="221" t="s">
        <v>253</v>
      </c>
      <c r="D22" s="423">
        <f>SUM(D16:D20)*0</f>
        <v>0</v>
      </c>
      <c r="E22" s="417">
        <v>0</v>
      </c>
    </row>
    <row r="23" spans="1:5" ht="18" customHeight="1" x14ac:dyDescent="0.25">
      <c r="A23" s="208"/>
      <c r="C23" s="221"/>
      <c r="D23" s="228"/>
      <c r="E23" s="416"/>
    </row>
    <row r="24" spans="1:5" ht="18" customHeight="1" x14ac:dyDescent="0.25">
      <c r="A24" s="208"/>
      <c r="B24" s="223" t="s">
        <v>254</v>
      </c>
      <c r="C24" s="224" t="s">
        <v>255</v>
      </c>
      <c r="D24" s="226">
        <v>0</v>
      </c>
      <c r="E24" s="415">
        <v>0</v>
      </c>
    </row>
    <row r="25" spans="1:5" ht="18" customHeight="1" x14ac:dyDescent="0.25">
      <c r="A25" s="208"/>
      <c r="B25" s="223" t="s">
        <v>256</v>
      </c>
      <c r="C25" s="224" t="s">
        <v>257</v>
      </c>
      <c r="D25" s="226">
        <v>0</v>
      </c>
      <c r="E25" s="415">
        <v>0</v>
      </c>
    </row>
    <row r="26" spans="1:5" ht="18" customHeight="1" x14ac:dyDescent="0.25">
      <c r="A26" s="208"/>
      <c r="B26" s="223" t="s">
        <v>258</v>
      </c>
      <c r="C26" s="224" t="s">
        <v>259</v>
      </c>
      <c r="D26" s="226">
        <v>0</v>
      </c>
      <c r="E26" s="415">
        <v>0</v>
      </c>
    </row>
    <row r="27" spans="1:5" ht="18" customHeight="1" x14ac:dyDescent="0.25">
      <c r="A27" s="208"/>
      <c r="B27" s="223" t="s">
        <v>260</v>
      </c>
      <c r="C27" s="224" t="s">
        <v>261</v>
      </c>
      <c r="D27" s="226">
        <v>0</v>
      </c>
      <c r="E27" s="415">
        <v>0</v>
      </c>
    </row>
    <row r="28" spans="1:5" ht="18" customHeight="1" x14ac:dyDescent="0.25">
      <c r="A28" s="208"/>
      <c r="B28" s="223" t="s">
        <v>262</v>
      </c>
      <c r="C28" s="224" t="s">
        <v>263</v>
      </c>
      <c r="D28" s="226">
        <v>0</v>
      </c>
      <c r="E28" s="415">
        <v>0</v>
      </c>
    </row>
    <row r="29" spans="1:5" ht="18" customHeight="1" x14ac:dyDescent="0.25">
      <c r="A29" s="208"/>
      <c r="B29" s="223" t="s">
        <v>264</v>
      </c>
      <c r="C29" s="224" t="s">
        <v>265</v>
      </c>
      <c r="D29" s="226">
        <v>0</v>
      </c>
      <c r="E29" s="415">
        <v>0</v>
      </c>
    </row>
    <row r="30" spans="1:5" ht="18" customHeight="1" x14ac:dyDescent="0.25">
      <c r="A30" s="208"/>
      <c r="B30" s="223" t="s">
        <v>266</v>
      </c>
      <c r="C30" s="224" t="s">
        <v>267</v>
      </c>
      <c r="D30" s="226">
        <v>0</v>
      </c>
      <c r="E30" s="415">
        <v>0</v>
      </c>
    </row>
    <row r="31" spans="1:5" ht="18" customHeight="1" x14ac:dyDescent="0.25">
      <c r="A31" s="208"/>
      <c r="B31" s="223" t="s">
        <v>268</v>
      </c>
      <c r="C31" s="224" t="s">
        <v>269</v>
      </c>
      <c r="D31" s="226">
        <v>0</v>
      </c>
      <c r="E31" s="415">
        <v>0</v>
      </c>
    </row>
    <row r="32" spans="1:5" ht="18" customHeight="1" x14ac:dyDescent="0.25">
      <c r="A32" s="208"/>
      <c r="B32" s="223" t="s">
        <v>270</v>
      </c>
      <c r="C32" s="224" t="s">
        <v>271</v>
      </c>
      <c r="D32" s="226">
        <v>0</v>
      </c>
      <c r="E32" s="415">
        <v>0</v>
      </c>
    </row>
    <row r="33" spans="1:5" ht="18" customHeight="1" x14ac:dyDescent="0.25">
      <c r="A33" s="208"/>
      <c r="B33" s="223" t="s">
        <v>272</v>
      </c>
      <c r="C33" s="224" t="s">
        <v>257</v>
      </c>
      <c r="D33" s="226">
        <v>0</v>
      </c>
      <c r="E33" s="415">
        <v>0</v>
      </c>
    </row>
    <row r="34" spans="1:5" ht="18" customHeight="1" x14ac:dyDescent="0.25">
      <c r="A34" s="208"/>
      <c r="B34" s="223" t="s">
        <v>273</v>
      </c>
      <c r="C34" s="224" t="s">
        <v>259</v>
      </c>
      <c r="D34" s="226">
        <v>0</v>
      </c>
      <c r="E34" s="415">
        <v>0</v>
      </c>
    </row>
    <row r="35" spans="1:5" ht="18" customHeight="1" x14ac:dyDescent="0.25">
      <c r="A35" s="208"/>
      <c r="B35" s="223" t="s">
        <v>274</v>
      </c>
      <c r="C35" s="224" t="s">
        <v>261</v>
      </c>
      <c r="D35" s="226">
        <v>0</v>
      </c>
      <c r="E35" s="415">
        <v>0</v>
      </c>
    </row>
    <row r="36" spans="1:5" ht="18" customHeight="1" x14ac:dyDescent="0.25">
      <c r="A36" s="208"/>
      <c r="B36" s="223" t="s">
        <v>275</v>
      </c>
      <c r="C36" s="224" t="s">
        <v>263</v>
      </c>
      <c r="D36" s="226">
        <v>0</v>
      </c>
      <c r="E36" s="415">
        <v>0</v>
      </c>
    </row>
    <row r="37" spans="1:5" ht="18" customHeight="1" x14ac:dyDescent="0.25">
      <c r="A37" s="208"/>
      <c r="B37" s="223" t="s">
        <v>276</v>
      </c>
      <c r="C37" s="224" t="s">
        <v>265</v>
      </c>
      <c r="D37" s="226">
        <v>0</v>
      </c>
      <c r="E37" s="415">
        <v>0</v>
      </c>
    </row>
    <row r="38" spans="1:5" ht="18" customHeight="1" x14ac:dyDescent="0.25">
      <c r="A38" s="208"/>
      <c r="B38" s="223" t="s">
        <v>277</v>
      </c>
      <c r="C38" s="224" t="s">
        <v>279</v>
      </c>
      <c r="D38" s="226">
        <v>0</v>
      </c>
      <c r="E38" s="415">
        <v>0</v>
      </c>
    </row>
    <row r="39" spans="1:5" ht="18" customHeight="1" x14ac:dyDescent="0.25">
      <c r="A39" s="208"/>
      <c r="B39" s="223" t="s">
        <v>278</v>
      </c>
      <c r="C39" s="224" t="s">
        <v>281</v>
      </c>
      <c r="D39" s="226">
        <v>0</v>
      </c>
      <c r="E39" s="415">
        <v>0</v>
      </c>
    </row>
    <row r="40" spans="1:5" ht="18" customHeight="1" x14ac:dyDescent="0.25">
      <c r="A40" s="208"/>
      <c r="B40" s="223" t="s">
        <v>280</v>
      </c>
      <c r="C40" s="224" t="s">
        <v>283</v>
      </c>
      <c r="D40" s="226">
        <v>0</v>
      </c>
      <c r="E40" s="415">
        <v>0</v>
      </c>
    </row>
    <row r="41" spans="1:5" ht="18" customHeight="1" x14ac:dyDescent="0.25">
      <c r="A41" s="208"/>
      <c r="B41" s="223" t="s">
        <v>282</v>
      </c>
      <c r="C41" s="230" t="s">
        <v>284</v>
      </c>
      <c r="D41" s="226">
        <v>0</v>
      </c>
      <c r="E41" s="415">
        <v>0</v>
      </c>
    </row>
    <row r="42" spans="1:5" ht="18" customHeight="1" x14ac:dyDescent="0.25">
      <c r="A42" s="208"/>
      <c r="C42" s="230"/>
      <c r="D42" s="222"/>
      <c r="E42" s="413"/>
    </row>
    <row r="43" spans="1:5" ht="18" customHeight="1" x14ac:dyDescent="0.25">
      <c r="A43" s="208"/>
      <c r="B43" s="209" t="s">
        <v>38</v>
      </c>
      <c r="C43" s="221" t="s">
        <v>285</v>
      </c>
      <c r="D43" s="232"/>
      <c r="E43" s="418"/>
    </row>
    <row r="44" spans="1:5" ht="18" customHeight="1" x14ac:dyDescent="0.25">
      <c r="A44" s="208"/>
      <c r="C44" s="221"/>
      <c r="D44" s="232"/>
      <c r="E44" s="418"/>
    </row>
    <row r="45" spans="1:5" ht="18" customHeight="1" x14ac:dyDescent="0.25">
      <c r="A45" s="208"/>
      <c r="B45" s="223" t="s">
        <v>39</v>
      </c>
      <c r="C45" s="230" t="s">
        <v>286</v>
      </c>
      <c r="D45" s="226">
        <v>0</v>
      </c>
      <c r="E45" s="415">
        <v>0</v>
      </c>
    </row>
    <row r="46" spans="1:5" ht="18" customHeight="1" x14ac:dyDescent="0.25">
      <c r="A46" s="208"/>
      <c r="B46" s="223" t="s">
        <v>40</v>
      </c>
      <c r="C46" s="224" t="s">
        <v>287</v>
      </c>
      <c r="D46" s="226">
        <v>0</v>
      </c>
      <c r="E46" s="415">
        <v>0</v>
      </c>
    </row>
    <row r="47" spans="1:5" ht="18" customHeight="1" x14ac:dyDescent="0.25">
      <c r="A47" s="208"/>
      <c r="B47" s="223" t="s">
        <v>209</v>
      </c>
      <c r="C47" s="224" t="s">
        <v>257</v>
      </c>
      <c r="D47" s="226">
        <v>0</v>
      </c>
      <c r="E47" s="415">
        <v>0</v>
      </c>
    </row>
    <row r="48" spans="1:5" ht="18" customHeight="1" x14ac:dyDescent="0.25">
      <c r="A48" s="208"/>
      <c r="B48" s="223" t="s">
        <v>210</v>
      </c>
      <c r="C48" s="224" t="s">
        <v>259</v>
      </c>
      <c r="D48" s="226">
        <v>0</v>
      </c>
      <c r="E48" s="415">
        <v>0</v>
      </c>
    </row>
    <row r="49" spans="1:5" ht="18" customHeight="1" x14ac:dyDescent="0.25">
      <c r="A49" s="208"/>
      <c r="B49" s="223" t="s">
        <v>211</v>
      </c>
      <c r="C49" s="224" t="s">
        <v>261</v>
      </c>
      <c r="D49" s="226">
        <v>0</v>
      </c>
      <c r="E49" s="415">
        <v>0</v>
      </c>
    </row>
    <row r="50" spans="1:5" ht="18" customHeight="1" x14ac:dyDescent="0.25">
      <c r="A50" s="208"/>
      <c r="B50" s="223" t="s">
        <v>370</v>
      </c>
      <c r="C50" s="224" t="s">
        <v>263</v>
      </c>
      <c r="D50" s="226">
        <v>0</v>
      </c>
      <c r="E50" s="415">
        <v>0</v>
      </c>
    </row>
    <row r="51" spans="1:5" ht="18" customHeight="1" x14ac:dyDescent="0.25">
      <c r="A51" s="208"/>
      <c r="B51" s="223" t="s">
        <v>462</v>
      </c>
      <c r="C51" s="224" t="s">
        <v>265</v>
      </c>
      <c r="D51" s="226">
        <v>0</v>
      </c>
      <c r="E51" s="415">
        <v>0</v>
      </c>
    </row>
    <row r="52" spans="1:5" ht="18" customHeight="1" x14ac:dyDescent="0.25">
      <c r="A52" s="208"/>
      <c r="B52" s="223" t="s">
        <v>41</v>
      </c>
      <c r="C52" s="224" t="s">
        <v>290</v>
      </c>
      <c r="D52" s="226">
        <v>0</v>
      </c>
      <c r="E52" s="415">
        <v>0</v>
      </c>
    </row>
    <row r="53" spans="1:5" ht="18" customHeight="1" x14ac:dyDescent="0.25">
      <c r="A53" s="208"/>
      <c r="B53" s="223" t="s">
        <v>42</v>
      </c>
      <c r="C53" s="224" t="s">
        <v>291</v>
      </c>
      <c r="D53" s="226">
        <v>0</v>
      </c>
      <c r="E53" s="415">
        <v>0</v>
      </c>
    </row>
    <row r="54" spans="1:5" ht="18" customHeight="1" x14ac:dyDescent="0.25">
      <c r="A54" s="208"/>
      <c r="B54" s="227"/>
      <c r="C54" s="224"/>
      <c r="D54" s="228"/>
      <c r="E54" s="416"/>
    </row>
    <row r="55" spans="1:5" ht="18" customHeight="1" x14ac:dyDescent="0.25">
      <c r="A55" s="208"/>
      <c r="B55" s="209" t="s">
        <v>292</v>
      </c>
      <c r="C55" s="221" t="s">
        <v>293</v>
      </c>
      <c r="D55" s="232"/>
      <c r="E55" s="418"/>
    </row>
    <row r="56" spans="1:5" ht="18" customHeight="1" x14ac:dyDescent="0.25">
      <c r="A56" s="208"/>
      <c r="C56" s="221"/>
      <c r="D56" s="232"/>
      <c r="E56" s="418"/>
    </row>
    <row r="57" spans="1:5" ht="18" customHeight="1" x14ac:dyDescent="0.25">
      <c r="A57" s="208"/>
      <c r="B57" s="223" t="s">
        <v>52</v>
      </c>
      <c r="C57" s="224" t="s">
        <v>294</v>
      </c>
      <c r="D57" s="255">
        <f>+D16/2600000</f>
        <v>0.27571923076923077</v>
      </c>
      <c r="E57" s="419">
        <v>0.2599276923076923</v>
      </c>
    </row>
    <row r="58" spans="1:5" ht="18" customHeight="1" x14ac:dyDescent="0.25">
      <c r="A58" s="208"/>
      <c r="B58" s="223" t="s">
        <v>54</v>
      </c>
      <c r="C58" s="224" t="s">
        <v>295</v>
      </c>
      <c r="D58" s="226">
        <f>+D57*100</f>
        <v>27.571923076923078</v>
      </c>
      <c r="E58" s="415">
        <v>25.99276923076923</v>
      </c>
    </row>
    <row r="59" spans="1:5" ht="18" customHeight="1" x14ac:dyDescent="0.25">
      <c r="A59" s="208"/>
      <c r="B59" s="223" t="s">
        <v>56</v>
      </c>
      <c r="C59" s="224" t="s">
        <v>296</v>
      </c>
      <c r="D59" s="226">
        <v>0</v>
      </c>
      <c r="E59" s="415">
        <v>0</v>
      </c>
    </row>
    <row r="60" spans="1:5" ht="18" customHeight="1" x14ac:dyDescent="0.25">
      <c r="A60" s="208"/>
      <c r="B60" s="223" t="s">
        <v>57</v>
      </c>
      <c r="C60" s="224" t="s">
        <v>297</v>
      </c>
      <c r="D60" s="226">
        <v>0</v>
      </c>
      <c r="E60" s="415">
        <v>0</v>
      </c>
    </row>
    <row r="61" spans="1:5" ht="18" customHeight="1" x14ac:dyDescent="0.25">
      <c r="A61" s="208"/>
      <c r="C61" s="224"/>
      <c r="D61" s="228"/>
      <c r="E61" s="416"/>
    </row>
    <row r="62" spans="1:5" ht="18" customHeight="1" x14ac:dyDescent="0.25">
      <c r="A62" s="208"/>
      <c r="B62" s="209" t="s">
        <v>298</v>
      </c>
      <c r="C62" s="221" t="s">
        <v>299</v>
      </c>
      <c r="D62" s="232"/>
      <c r="E62" s="418"/>
    </row>
    <row r="63" spans="1:5" ht="18" customHeight="1" x14ac:dyDescent="0.25">
      <c r="A63" s="208"/>
      <c r="C63" s="221"/>
      <c r="D63" s="232"/>
      <c r="E63" s="418"/>
    </row>
    <row r="64" spans="1:5" ht="18" customHeight="1" x14ac:dyDescent="0.25">
      <c r="A64" s="208"/>
      <c r="B64" s="223" t="s">
        <v>300</v>
      </c>
      <c r="C64" s="224" t="s">
        <v>294</v>
      </c>
      <c r="D64" s="226">
        <v>0</v>
      </c>
      <c r="E64" s="415">
        <v>0</v>
      </c>
    </row>
    <row r="65" spans="1:5" ht="18" customHeight="1" x14ac:dyDescent="0.25">
      <c r="A65" s="208"/>
      <c r="B65" s="223" t="s">
        <v>68</v>
      </c>
      <c r="C65" s="224" t="s">
        <v>295</v>
      </c>
      <c r="D65" s="226">
        <v>0</v>
      </c>
      <c r="E65" s="415">
        <v>0</v>
      </c>
    </row>
    <row r="66" spans="1:5" ht="18" customHeight="1" x14ac:dyDescent="0.25">
      <c r="A66" s="208"/>
      <c r="B66" s="223" t="s">
        <v>301</v>
      </c>
      <c r="C66" s="224" t="s">
        <v>296</v>
      </c>
      <c r="D66" s="226">
        <v>0</v>
      </c>
      <c r="E66" s="415">
        <v>0</v>
      </c>
    </row>
    <row r="67" spans="1:5" ht="18" customHeight="1" x14ac:dyDescent="0.25">
      <c r="A67" s="233"/>
      <c r="B67" s="234" t="s">
        <v>302</v>
      </c>
      <c r="C67" s="235" t="s">
        <v>297</v>
      </c>
      <c r="D67" s="236">
        <v>0</v>
      </c>
      <c r="E67" s="420">
        <v>0</v>
      </c>
    </row>
    <row r="68" spans="1:5" ht="18" customHeight="1" x14ac:dyDescent="0.25">
      <c r="A68" s="237" t="s">
        <v>363</v>
      </c>
      <c r="B68" s="238"/>
    </row>
    <row r="69" spans="1:5" ht="18" customHeight="1" x14ac:dyDescent="0.25">
      <c r="A69" s="237" t="s">
        <v>364</v>
      </c>
      <c r="B69" s="238"/>
    </row>
    <row r="70" spans="1:5" ht="18" customHeight="1" x14ac:dyDescent="0.25">
      <c r="A70" s="237" t="s">
        <v>372</v>
      </c>
    </row>
  </sheetData>
  <mergeCells count="2">
    <mergeCell ref="D2:D3"/>
    <mergeCell ref="E2:E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2021-10-20T06:16:00Z</cp:lastPrinted>
  <dcterms:created xsi:type="dcterms:W3CDTF">2004-12-27T11:55:32Z</dcterms:created>
  <dcterms:modified xsi:type="dcterms:W3CDTF">2022-04-29T12:26:31Z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