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) RAPORLAR\05 - DİPNOT\2021\30.06.2021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59" i="20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J81" i="3"/>
  <c r="I81" i="3"/>
  <c r="H81" i="3"/>
  <c r="G81" i="3"/>
  <c r="F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J69" i="3"/>
  <c r="I69" i="3"/>
  <c r="H69" i="3"/>
  <c r="G69" i="3"/>
  <c r="F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J66" i="3"/>
  <c r="I66" i="3"/>
  <c r="H66" i="3"/>
  <c r="G66" i="3"/>
  <c r="F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D14" i="24" l="1"/>
  <c r="D12" i="24"/>
  <c r="D11" i="24" l="1"/>
  <c r="D10" i="24"/>
  <c r="D16" i="24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E77" i="1"/>
  <c r="E76" i="1"/>
  <c r="E75" i="1"/>
  <c r="E74" i="1"/>
  <c r="E73" i="1"/>
  <c r="E72" i="1"/>
  <c r="E71" i="1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16" i="24"/>
  <c r="E19" i="24" s="1"/>
  <c r="H79" i="5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E22" i="24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<sst xmlns="http://schemas.openxmlformats.org/spreadsheetml/2006/main" count="984" uniqueCount="613">
  <si>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</si>
  <si>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</si>
  <si>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</si>
  <si>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</si>
  <si>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</si>
  <si>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</si>
  <si>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</si>
  <si>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</si>
  <si>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</si>
  <si>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</si>
  <si>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</si>
  <si>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</si>
  <si>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</si>
  <si>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</si>
  <si>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</si>
  <si>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</si>
  <si>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</si>
  <si>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</si>
  <si>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</si>
  <si>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</si>
  <si>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</si>
  <si>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</si>
  <si>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</si>
  <si>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</si>
  <si>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</si>
  <si>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</si>
  <si>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</si>
  <si>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</si>
  <si>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</si>
  <si>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</si>
  <si>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</si>
  <si>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</si>
  <si>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</si>
  <si>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</si>
  <si>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</si>
  <si>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</si>
  <si>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</si>
  <si>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</si>
  <si>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</si>
  <si>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</si>
  <si>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</si>
  <si>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</si>
  <si>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</si>
  <si>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</si>
  <si>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</si>
  <si>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</si>
  <si>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</si>
  <si>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</si>
  <si>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</si>
  <si>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</si>
  <si>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</si>
  <si>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</si>
  <si>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</si>
  <si>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</si>
  <si>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</si>
  <si>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</si>
  <si>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</si>
  <si>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</si>
  <si>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</si>
  <si>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</si>
  <si>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</si>
  <si>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</si>
  <si>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</si>
  <si>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</si>
  <si>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</si>
  <si>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</si>
  <si>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</si>
  <si>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</si>
  <si>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</si>
  <si>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</si>
  <si>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</si>
  <si>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</si>
  <si>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</si>
  <si>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</si>
  <si>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</si>
  <si>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</si>
  <si>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</si>
  <si>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</si>
  <si>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</si>
  <si>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</si>
  <si>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</si>
  <si>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</si>
  <si>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</si>
  <si>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</si>
  <si>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</si>
  <si>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</si>
  <si>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</si>
  <si>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</si>
  <si>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</si>
  <si>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</si>
  <si>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</si>
  <si>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</si>
  <si>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</si>
  <si>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</si>
  <si>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</si>
  <si>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</si>
  <si>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</si>
  <si>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</si>
  <si>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</si>
  <si>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</si>
  <si>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</si>
  <si>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</si>
  <si>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</si>
  <si>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</si>
  <si>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</si>
  <si>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</si>
  <si>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</si>
  <si>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</si>
  <si>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</si>
  <si>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</si>
  <si>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</si>
  <si>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</si>
  <si>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</si>
  <si>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</si>
  <si>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</si>
  <si>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</si>
  <si>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</si>
  <si>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</si>
  <si>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</si>
  <si>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</si>
  <si>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</si>
  <si>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</si>
  <si>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</si>
  <si>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</si>
  <si>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</si>
  <si>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</si>
  <si>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</si>
  <si>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</si>
  <si>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</si>
  <si>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</si>
  <si>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</si>
  <si>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</si>
  <si>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</si>
  <si>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</si>
  <si>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</si>
  <si>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</si>
  <si>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</si>
  <si>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</si>
  <si>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</si>
  <si>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</si>
  <si>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</si>
  <si>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</si>
  <si>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</si>
  <si>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</si>
  <si>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</si>
  <si>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</si>
  <si>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</si>
  <si>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</si>
  <si>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</si>
  <si>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</si>
  <si>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</si>
  <si>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</si>
  <si>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</si>
  <si>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</si>
  <si>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</si>
  <si>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</si>
  <si>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</si>
  <si>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</si>
  <si>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</si>
  <si>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</si>
  <si>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</si>
  <si>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</si>
  <si>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</si>
  <si>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</si>
  <si>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</si>
  <si>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</si>
  <si>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</si>
  <si>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</si>
  <si>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</si>
  <si>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</si>
  <si>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</si>
  <si>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</si>
  <si>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</si>
  <si>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</si>
  <si>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</si>
  <si>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</si>
  <si>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</si>
  <si>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</si>
  <si>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</si>
  <si>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</si>
  <si>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</si>
  <si>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</si>
  <si>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</si>
  <si>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</si>
  <si>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</si>
  <si>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</si>
  <si>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</si>
  <si>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</si>
  <si>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</si>
  <si>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</si>
  <si>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</si>
  <si>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</si>
  <si>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</si>
  <si>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</si>
  <si>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</si>
  <si>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</si>
  <si>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</si>
  <si>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</si>
  <si>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</si>
  <si>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</si>
  <si>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</si>
  <si>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</si>
  <si>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</si>
  <si>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</si>
  <si>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</si>
  <si>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</si>
  <si>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</si>
  <si>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</si>
  <si>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</si>
  <si>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</si>
  <si>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</si>
  <si>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</si>
  <si>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</si>
  <si>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</si>
  <si>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</si>
  <si>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</si>
  <si>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</si>
  <si>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</si>
  <si>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</si>
  <si>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</si>
  <si>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</si>
  <si>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</si>
  <si>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</si>
  <si>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</si>
  <si>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</si>
  <si>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</si>
  <si>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</si>
  <si>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</si>
  <si>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</si>
  <si>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</si>
  <si>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</si>
  <si>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</si>
  <si>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</si>
  <si>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</si>
  <si>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</si>
  <si>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</si>
  <si>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</si>
  <si>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</si>
  <si>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</si>
  <si>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</si>
  <si>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</si>
  <si>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</si>
  <si>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</si>
  <si>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</si>
  <si>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</si>
  <si>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</si>
  <si>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</si>
  <si>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</si>
  <si>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</si>
  <si>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</si>
  <si>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</si>
  <si>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</si>
  <si>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</si>
  <si>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</si>
  <si>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</si>
  <si>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</si>
  <si>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</si>
  <si>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</si>
  <si>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</si>
  <si>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</si>
  <si>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</si>
  <si>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</si>
  <si>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</si>
  <si>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</si>
  <si>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</si>
  <si>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</si>
  <si>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</si>
  <si>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</si>
  <si>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</si>
  <si>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</si>
  <si>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</si>
  <si>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</si>
  <si>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</si>
  <si>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</si>
  <si>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</si>
  <si>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</si>
  <si>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</si>
  <si>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</si>
  <si>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</si>
  <si>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</si>
  <si>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</si>
  <si>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</si>
  <si>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</si>
  <si>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</si>
  <si>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</si>
  <si>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</si>
  <si>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</si>
  <si>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</si>
  <si>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</si>
  <si>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</si>
  <si>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</si>
  <si>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</si>
  <si>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</si>
  <si>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</si>
  <si>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</si>
  <si>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</si>
  <si>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</si>
  <si>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</si>
  <si>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</si>
  <si>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</si>
  <si>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</si>
  <si>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</si>
  <si>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</si>
  <si>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</si>
  <si>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</si>
  <si>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</si>
  <si>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</si>
  <si>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</si>
  <si>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</si>
  <si>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</si>
  <si>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</si>
  <si>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</si>
  <si>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</si>
  <si>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</si>
  <si>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</si>
  <si>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</si>
  <si>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</si>
  <si>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</si>
  <si>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</si>
  <si>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</si>
  <si>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</si>
  <si>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</si>
  <si>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</si>
  <si>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</si>
  <si>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</si>
  <si>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</si>
  <si>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</si>
  <si>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</si>
  <si>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</si>
  <si>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</si>
  <si>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</si>
  <si>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</si>
  <si>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</si>
  <si>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</si>
  <si>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</si>
  <si>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</si>
  <si>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</si>
  <si>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</si>
  <si>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</si>
  <si>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</si>
  <si>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</si>
  <si>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</si>
  <si>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</si>
  <si>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</si>
  <si>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</si>
  <si>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</si>
  <si>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</si>
  <si>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</si>
  <si>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</si>
  <si>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</si>
  <si>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</si>
  <si>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</si>
  <si>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</si>
  <si>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</si>
  <si>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</si>
  <si>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</si>
  <si>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</si>
  <si>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</si>
  <si>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</si>
  <si>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</si>
  <si>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</si>
  <si>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</si>
  <si>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</si>
  <si>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</si>
  <si>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</si>
  <si>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</si>
  <si>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</si>
  <si>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</si>
  <si>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</si>
  <si>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</si>
  <si>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</si>
  <si>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</si>
  <si>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</si>
  <si>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</si>
  <si>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</si>
  <si>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</si>
  <si>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</si>
  <si>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</si>
  <si>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</si>
  <si>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</si>
  <si>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</si>
  <si>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</si>
  <si>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</si>
  <si>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</si>
  <si>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</si>
  <si>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</si>
  <si>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</si>
  <si>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</si>
  <si>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</si>
  <si>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</si>
  <si>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</si>
  <si>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</si>
  <si>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</si>
  <si>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</si>
  <si>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</si>
  <si>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</si>
  <si>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</si>
  <si>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</si>
  <si>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</si>
  <si>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</si>
  <si>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</si>
  <si>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</si>
  <si>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</si>
  <si>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</si>
  <si>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</si>
  <si>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</si>
  <si>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</si>
  <si>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</si>
  <si>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</si>
  <si>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</si>
  <si>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</si>
  <si>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</si>
  <si>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</si>
  <si>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</si>
  <si>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</si>
  <si>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</si>
  <si>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</si>
  <si>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</si>
  <si>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</si>
  <si>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</si>
  <si>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</si>
  <si>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</si>
  <si>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</si>
  <si>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</si>
  <si>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</si>
  <si>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</si>
  <si>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</si>
  <si>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</si>
  <si>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</si>
  <si>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</si>
  <si>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</si>
  <si>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</si>
  <si>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</si>
  <si>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</si>
  <si>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</si>
  <si>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</si>
  <si>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</si>
  <si>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</si>
  <si>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</si>
  <si>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</si>
  <si>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</si>
  <si>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</si>
  <si>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</si>
  <si>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</si>
  <si>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</si>
  <si>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</si>
  <si>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</si>
  <si>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</si>
  <si>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</si>
  <si>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</si>
  <si>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</si>
  <si>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</si>
  <si>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</si>
  <si>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</si>
  <si>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</si>
  <si>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</si>
  <si>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</si>
  <si>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</si>
  <si>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</si>
  <si>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</si>
  <si>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</si>
  <si>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</si>
  <si>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</si>
  <si>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</si>
  <si>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</si>
  <si>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</si>
  <si>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</si>
  <si>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</si>
  <si>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</si>
  <si>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</si>
  <si>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</si>
  <si>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</si>
  <si>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</si>
  <si>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</si>
  <si>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</si>
  <si>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</si>
  <si>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</si>
  <si>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</si>
  <si>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</si>
  <si>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</si>
  <si>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</si>
  <si>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</si>
  <si>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</si>
  <si>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</si>
  <si>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</si>
  <si>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</si>
  <si>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</si>
  <si>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</si>
  <si>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</si>
  <si>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</si>
  <si>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</si>
  <si>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</si>
  <si>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</si>
  <si>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</si>
  <si>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</si>
  <si>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</si>
  <si>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</si>
  <si>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</si>
  <si>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</si>
  <si>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</si>
  <si>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</si>
  <si>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</si>
  <si>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</si>
  <si>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</si>
  <si>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</si>
  <si>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</si>
  <si>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</si>
  <si>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</si>
  <si>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</si>
  <si>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</si>
  <si>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</si>
  <si>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</si>
  <si>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</si>
  <si>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</si>
  <si>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</si>
  <si>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</si>
  <si>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</si>
  <si>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</si>
  <si>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</si>
  <si>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</si>
  <si>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</si>
  <si>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</si>
  <si>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</si>
  <si>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</si>
  <si>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</si>
  <si>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</si>
  <si>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</si>
  <si>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</si>
  <si>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</si>
  <si>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</si>
  <si>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</si>
  <si>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</si>
  <si>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</si>
  <si>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</si>
  <si>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</si>
  <si>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</si>
  <si>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</si>
  <si>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</si>
  <si>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</si>
  <si>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</si>
  <si>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</si>
  <si>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</si>
  <si>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</si>
  <si>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</si>
  <si>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</si>
  <si>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</si>
  <si>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</si>
  <si>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</si>
  <si>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</si>
  <si>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</si>
  <si>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</si>
  <si>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</si>
  <si>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</si>
  <si>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</si>
  <si>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</si>
  <si>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</si>
  <si>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</si>
  <si>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</si>
  <si>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</si>
  <si>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</si>
  <si>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</si>
  <si>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</si>
  <si>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</si>
  <si>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</si>
  <si>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</si>
  <si>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</si>
  <si>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</si>
  <si>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</si>
  <si>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</si>
  <si>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</si>
  <si>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</si>
  <si>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</si>
  <si>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</si>
  <si>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</si>
  <si>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</si>
  <si>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</si>
  <si>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</si>
  <si>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</si>
  <si>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</si>
  <si>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</si>
  <si>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</si>
  <si>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</si>
  <si>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</si>
  <si>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</si>
  <si>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</si>
  <si>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</si>
  <si>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</si>
  <si>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</si>
  <si>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</si>
  <si>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</si>
  <si>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</si>
  <si>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</si>
  <si>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</si>
  <si>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</si>
  <si>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</si>
  <si>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</si>
  <si>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</si>
  <si>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( 31/12/2019)</t>
  </si>
  <si>
    <t>(31/12/2020)</t>
  </si>
  <si>
    <t>( 31/12/2020)</t>
  </si>
  <si>
    <t>31/12/2020</t>
  </si>
  <si>
    <t>(13)</t>
  </si>
  <si>
    <t>(5-V)</t>
  </si>
  <si>
    <t>1 Ocak- 30 Haziran 2020</t>
  </si>
  <si>
    <t>1 Nisan- 30 Haziran 2020</t>
  </si>
  <si>
    <t>1 Ocak- 30 Haziran 2021</t>
  </si>
  <si>
    <t>1 Nisan- 30 Haziran 2021</t>
  </si>
  <si>
    <t>(30/06/2021)</t>
  </si>
  <si>
    <t>(01/01/2020 - 30/06/2020)</t>
  </si>
  <si>
    <t>(01/01/2021 - 30/06/2021)</t>
  </si>
  <si>
    <t>(01.01-30.06.2021)</t>
  </si>
  <si>
    <t>(01.01-30.06.2020)</t>
  </si>
  <si>
    <t>30/06/2021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</si>
</sst>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7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5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5" xfId="100" quotePrefix="1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40" xfId="93" applyFont="1" applyFill="1" applyBorder="1" applyAlignment="1">
      <alignment horizontal="center"/>
    </xf>
    <xf numFmtId="0" fontId="5" fillId="0" borderId="18" xfId="124" quotePrefix="1" applyFont="1" applyFill="1" applyBorder="1" applyAlignment="1">
      <alignment horizontal="center"/>
    </xf>
    <xf numFmtId="0" fontId="5" fillId="0" borderId="18" xfId="124" applyFont="1" applyFill="1" applyBorder="1" applyAlignment="1">
      <alignment horizontal="center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8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3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3" fillId="0" borderId="23" xfId="92" applyFont="1" applyFill="1" applyBorder="1" applyAlignment="1">
      <alignment vertical="top" wrapText="1"/>
    </xf>
    <xf numFmtId="3" fontId="82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21" fillId="0" borderId="18" xfId="124" quotePrefix="1" applyFont="1" applyFill="1" applyBorder="1" applyAlignment="1">
      <alignment horizontal="center"/>
    </xf>
    <xf numFmtId="0" fontId="14" fillId="0" borderId="18" xfId="124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13" fillId="24" borderId="29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3" fontId="14" fillId="25" borderId="42" xfId="127" applyNumberFormat="1" applyFont="1" applyFill="1" applyBorder="1"/>
    <xf numFmtId="3" fontId="9" fillId="25" borderId="42" xfId="127" applyNumberFormat="1" applyFont="1" applyFill="1" applyBorder="1"/>
    <xf numFmtId="3" fontId="21" fillId="25" borderId="42" xfId="127" applyNumberFormat="1" applyFont="1" applyFill="1" applyBorder="1"/>
    <xf numFmtId="3" fontId="5" fillId="25" borderId="42" xfId="127" applyNumberFormat="1" applyFont="1" applyFill="1" applyBorder="1"/>
    <xf numFmtId="3" fontId="9" fillId="25" borderId="43" xfId="127" applyNumberFormat="1" applyFont="1" applyFill="1" applyBorder="1"/>
    <xf numFmtId="3" fontId="14" fillId="25" borderId="23" xfId="127" applyNumberFormat="1" applyFont="1" applyFill="1" applyBorder="1"/>
    <xf numFmtId="3" fontId="9" fillId="25" borderId="23" xfId="127" applyNumberFormat="1" applyFont="1" applyFill="1" applyBorder="1"/>
    <xf numFmtId="3" fontId="21" fillId="25" borderId="23" xfId="127" applyNumberFormat="1" applyFont="1" applyFill="1" applyBorder="1"/>
    <xf numFmtId="3" fontId="5" fillId="25" borderId="23" xfId="127" applyNumberFormat="1" applyFont="1" applyFill="1" applyBorder="1"/>
    <xf numFmtId="3" fontId="9" fillId="25" borderId="47" xfId="127" applyNumberFormat="1" applyFont="1" applyFill="1" applyBorder="1"/>
    <xf numFmtId="0" fontId="17" fillId="24" borderId="32" xfId="127" applyFont="1" applyFill="1" applyBorder="1" applyAlignment="1">
      <alignment horizontal="center" vertical="justify"/>
    </xf>
    <xf numFmtId="14" fontId="2" fillId="24" borderId="16" xfId="127" applyNumberFormat="1" applyFont="1" applyFill="1" applyBorder="1" applyAlignment="1">
      <alignment horizontal="center" vertical="center"/>
    </xf>
    <xf numFmtId="0" fontId="15" fillId="24" borderId="60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14" fontId="2" fillId="24" borderId="16" xfId="127" quotePrefix="1" applyNumberFormat="1" applyFont="1" applyFill="1" applyBorder="1" applyAlignment="1">
      <alignment horizontal="center" vertic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8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 wrapText="1"/>
    </xf>
    <xf numFmtId="0" fontId="5" fillId="0" borderId="42" xfId="100" quotePrefix="1" applyFont="1" applyFill="1" applyBorder="1" applyAlignment="1">
      <alignment horizontal="center" vertical="center"/>
    </xf>
    <xf numFmtId="0" fontId="5" fillId="0" borderId="43" xfId="100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125" applyFont="1" applyFill="1" applyBorder="1" applyAlignment="1">
      <alignment horizontal="left" vertical="center" wrapText="1" indent="2"/>
    </xf>
    <xf numFmtId="0" fontId="12" fillId="24" borderId="0" xfId="125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  <xf numFmtId="0" fontId="17" fillId="24" borderId="44" xfId="0" applyFont="1" applyFill="1" applyBorder="1" applyAlignment="1">
      <alignment horizontal="center"/>
    </xf>
    <xf numFmtId="0" fontId="17" fillId="24" borderId="46" xfId="0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17" fillId="24" borderId="19" xfId="0" applyFont="1" applyFill="1" applyBorder="1" applyAlignment="1">
      <alignment horizontal="center"/>
    </xf>
    <xf numFmtId="0" fontId="17" fillId="24" borderId="47" xfId="0" applyFont="1" applyFill="1" applyBorder="1" applyAlignment="1">
      <alignment horizontal="center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kraporlama1/RAPORLAR/Y&#214;NET&#304;M%20RAPORLARI/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HASEBE/1)%20RAPORLAR/03%20-%20G&#252;nl&#252;k%20Bilan&#231;o/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D26" sqref="D26"/>
    </sheetView>
  </sheetViews>
  <sheetFormatPr defaultRowHeight="15" x14ac:dyDescent="0.2"/>
  <cols>
    <col min="1" max="1" width="2" style="37" customWidth="1"/>
    <col min="2" max="2" width="2.7109375" style="37" customWidth="1"/>
    <col min="3" max="3" width="7.7109375" style="37" bestFit="1" customWidth="1"/>
    <col min="4" max="4" width="53.7109375" style="37" customWidth="1"/>
    <col min="5" max="5" width="8.42578125" style="190" customWidth="1"/>
    <col min="6" max="6" width="13.85546875" style="37" customWidth="1"/>
    <col min="7" max="7" width="13.85546875" style="127" customWidth="1"/>
    <col min="8" max="11" width="13.85546875" style="37" customWidth="1"/>
    <col min="12" max="16384" width="9.140625" style="37"/>
  </cols>
  <sheetData>
    <row r="1" spans="2:15" s="95" customFormat="1" ht="9.9499999999999993" customHeight="1" x14ac:dyDescent="0.25">
      <c r="B1" s="89"/>
      <c r="C1" s="90"/>
      <c r="D1" s="90"/>
      <c r="E1" s="187"/>
      <c r="F1" s="90"/>
      <c r="G1" s="91"/>
      <c r="H1" s="90"/>
      <c r="I1" s="90"/>
      <c r="J1" s="90"/>
      <c r="K1" s="92"/>
      <c r="L1" s="94"/>
      <c r="M1" s="94"/>
    </row>
    <row r="2" spans="2:15" s="95" customFormat="1" ht="16.5" customHeight="1" x14ac:dyDescent="0.25">
      <c r="B2" s="544" t="s">
        <v>564</v>
      </c>
      <c r="C2" s="545"/>
      <c r="D2" s="545"/>
      <c r="E2" s="545"/>
      <c r="F2" s="545"/>
      <c r="G2" s="545"/>
      <c r="H2" s="545"/>
      <c r="I2" s="545"/>
      <c r="J2" s="545"/>
      <c r="K2" s="546"/>
      <c r="L2" s="12"/>
      <c r="M2" s="12"/>
    </row>
    <row r="3" spans="2:15" s="95" customFormat="1" ht="9.9499999999999993" customHeight="1" x14ac:dyDescent="0.25">
      <c r="B3" s="498"/>
      <c r="C3" s="20"/>
      <c r="D3" s="20"/>
      <c r="E3" s="499"/>
      <c r="F3" s="20"/>
      <c r="G3" s="20"/>
      <c r="H3" s="20"/>
      <c r="I3" s="20"/>
      <c r="J3" s="20"/>
      <c r="K3" s="97"/>
      <c r="L3" s="548"/>
      <c r="M3" s="548"/>
    </row>
    <row r="4" spans="2:15" s="95" customFormat="1" ht="9.9499999999999993" customHeight="1" x14ac:dyDescent="0.25">
      <c r="B4" s="98"/>
      <c r="C4" s="9"/>
      <c r="D4" s="9"/>
      <c r="E4" s="19"/>
      <c r="F4" s="555" t="s">
        <v>357</v>
      </c>
      <c r="G4" s="555"/>
      <c r="H4" s="555"/>
      <c r="I4" s="555" t="s">
        <v>357</v>
      </c>
      <c r="J4" s="555"/>
      <c r="K4" s="557"/>
      <c r="L4" s="99"/>
      <c r="M4" s="99"/>
    </row>
    <row r="5" spans="2:15" s="95" customFormat="1" ht="15.75" customHeight="1" x14ac:dyDescent="0.25">
      <c r="B5" s="96"/>
      <c r="C5" s="18"/>
      <c r="D5" s="18"/>
      <c r="E5" s="23"/>
      <c r="F5" s="556"/>
      <c r="G5" s="556"/>
      <c r="H5" s="556"/>
      <c r="I5" s="556"/>
      <c r="J5" s="556"/>
      <c r="K5" s="558"/>
    </row>
    <row r="6" spans="2:15" s="95" customFormat="1" ht="15.75" customHeight="1" x14ac:dyDescent="0.25">
      <c r="B6" s="96"/>
      <c r="C6" s="18"/>
      <c r="D6" s="18"/>
      <c r="E6" s="23"/>
      <c r="F6" s="100"/>
      <c r="G6" s="101" t="s">
        <v>69</v>
      </c>
      <c r="H6" s="497"/>
      <c r="I6" s="495"/>
      <c r="J6" s="495" t="s">
        <v>70</v>
      </c>
      <c r="K6" s="496"/>
    </row>
    <row r="7" spans="2:15" s="95" customFormat="1" ht="15.75" customHeight="1" x14ac:dyDescent="0.25">
      <c r="B7" s="96"/>
      <c r="C7" s="18"/>
      <c r="D7" s="18"/>
      <c r="E7" s="23"/>
      <c r="F7" s="549" t="s">
        <v>373</v>
      </c>
      <c r="G7" s="550"/>
      <c r="H7" s="551"/>
      <c r="I7" s="552" t="s">
        <v>305</v>
      </c>
      <c r="J7" s="553"/>
      <c r="K7" s="554"/>
    </row>
    <row r="8" spans="2:15" s="95" customFormat="1" ht="15.75" customHeight="1" x14ac:dyDescent="0.25">
      <c r="B8" s="96"/>
      <c r="C8" s="18"/>
      <c r="D8" s="102" t="s">
        <v>447</v>
      </c>
      <c r="E8" s="23" t="s">
        <v>2</v>
      </c>
      <c r="F8" s="103"/>
      <c r="G8" s="104" t="s">
        <v>607</v>
      </c>
      <c r="H8" s="493"/>
      <c r="I8" s="103"/>
      <c r="J8" s="104" t="s">
        <v>598</v>
      </c>
      <c r="K8" s="493"/>
    </row>
    <row r="9" spans="2:15" s="95" customFormat="1" ht="15.75" customHeight="1" x14ac:dyDescent="0.25">
      <c r="B9" s="96"/>
      <c r="C9" s="18"/>
      <c r="D9" s="102"/>
      <c r="E9" s="176" t="s">
        <v>359</v>
      </c>
      <c r="F9" s="105" t="s">
        <v>183</v>
      </c>
      <c r="G9" s="106" t="s">
        <v>71</v>
      </c>
      <c r="H9" s="494" t="s">
        <v>72</v>
      </c>
      <c r="I9" s="105" t="s">
        <v>183</v>
      </c>
      <c r="J9" s="106" t="s">
        <v>71</v>
      </c>
      <c r="K9" s="107" t="s">
        <v>72</v>
      </c>
    </row>
    <row r="10" spans="2:15" s="110" customFormat="1" ht="15.75" x14ac:dyDescent="0.25">
      <c r="B10" s="108"/>
      <c r="C10" s="394" t="s">
        <v>36</v>
      </c>
      <c r="D10" s="385" t="s">
        <v>374</v>
      </c>
      <c r="E10" s="175"/>
      <c r="F10" s="528">
        <v>5058538</v>
      </c>
      <c r="G10" s="528">
        <v>28471565</v>
      </c>
      <c r="H10" s="533">
        <v>33530103</v>
      </c>
      <c r="I10" s="528">
        <v>4387743</v>
      </c>
      <c r="J10" s="528">
        <v>25571943</v>
      </c>
      <c r="K10" s="533">
        <v>29959686</v>
      </c>
      <c r="M10" s="109"/>
      <c r="N10" s="338">
        <f>+H10-F10-G10</f>
        <v>0</v>
      </c>
      <c r="O10" s="338">
        <f>+K10-I10-J10</f>
        <v>0</v>
      </c>
    </row>
    <row r="11" spans="2:15" s="93" customFormat="1" ht="15.75" x14ac:dyDescent="0.25">
      <c r="B11" s="111"/>
      <c r="C11" s="395" t="s">
        <v>4</v>
      </c>
      <c r="D11" s="386" t="s">
        <v>375</v>
      </c>
      <c r="E11" s="176"/>
      <c r="F11" s="529">
        <v>1126272</v>
      </c>
      <c r="G11" s="529">
        <v>18713201</v>
      </c>
      <c r="H11" s="534">
        <v>19839473</v>
      </c>
      <c r="I11" s="529">
        <v>924624</v>
      </c>
      <c r="J11" s="529">
        <v>18875769</v>
      </c>
      <c r="K11" s="534">
        <v>19800393</v>
      </c>
      <c r="N11" s="338">
        <f t="shared" ref="N11:N56" si="0">+H11-F11-G11</f>
        <v>0</v>
      </c>
      <c r="O11" s="338">
        <f t="shared" ref="O11:O56" si="1">+K11-I11-J11</f>
        <v>0</v>
      </c>
    </row>
    <row r="12" spans="2:15" s="95" customFormat="1" ht="15.75" x14ac:dyDescent="0.25">
      <c r="B12" s="96"/>
      <c r="C12" s="396" t="s">
        <v>5</v>
      </c>
      <c r="D12" s="344" t="s">
        <v>376</v>
      </c>
      <c r="E12" s="376" t="s">
        <v>343</v>
      </c>
      <c r="F12" s="530">
        <v>1131067</v>
      </c>
      <c r="G12" s="530">
        <v>13624240</v>
      </c>
      <c r="H12" s="535">
        <v>14755307</v>
      </c>
      <c r="I12" s="530">
        <v>928162</v>
      </c>
      <c r="J12" s="530">
        <v>11732404</v>
      </c>
      <c r="K12" s="535">
        <v>12660566</v>
      </c>
      <c r="N12" s="338">
        <f t="shared" si="0"/>
        <v>0</v>
      </c>
      <c r="O12" s="338">
        <f t="shared" si="1"/>
        <v>0</v>
      </c>
    </row>
    <row r="13" spans="2:15" s="95" customFormat="1" ht="15.75" x14ac:dyDescent="0.25">
      <c r="B13" s="96"/>
      <c r="C13" s="396" t="s">
        <v>6</v>
      </c>
      <c r="D13" s="306" t="s">
        <v>377</v>
      </c>
      <c r="E13" s="376" t="s">
        <v>344</v>
      </c>
      <c r="F13" s="530">
        <v>1759</v>
      </c>
      <c r="G13" s="530">
        <v>5088961</v>
      </c>
      <c r="H13" s="535">
        <v>5090720</v>
      </c>
      <c r="I13" s="530">
        <v>2687</v>
      </c>
      <c r="J13" s="530">
        <v>7143365</v>
      </c>
      <c r="K13" s="535">
        <v>7146052</v>
      </c>
      <c r="M13" s="109"/>
      <c r="N13" s="338">
        <f t="shared" si="0"/>
        <v>0</v>
      </c>
      <c r="O13" s="338">
        <f t="shared" si="1"/>
        <v>0</v>
      </c>
    </row>
    <row r="14" spans="2:15" s="95" customFormat="1" ht="15.75" x14ac:dyDescent="0.25">
      <c r="B14" s="96"/>
      <c r="C14" s="396" t="s">
        <v>7</v>
      </c>
      <c r="D14" s="306" t="s">
        <v>378</v>
      </c>
      <c r="E14" s="376"/>
      <c r="F14" s="530">
        <v>0</v>
      </c>
      <c r="G14" s="530">
        <v>0</v>
      </c>
      <c r="H14" s="535">
        <v>0</v>
      </c>
      <c r="I14" s="530">
        <v>0</v>
      </c>
      <c r="J14" s="530">
        <v>0</v>
      </c>
      <c r="K14" s="535">
        <v>0</v>
      </c>
      <c r="N14" s="338">
        <f t="shared" si="0"/>
        <v>0</v>
      </c>
      <c r="O14" s="338">
        <f t="shared" si="1"/>
        <v>0</v>
      </c>
    </row>
    <row r="15" spans="2:15" s="95" customFormat="1" ht="15.75" x14ac:dyDescent="0.25">
      <c r="B15" s="96"/>
      <c r="C15" s="396" t="s">
        <v>9</v>
      </c>
      <c r="D15" s="306" t="s">
        <v>388</v>
      </c>
      <c r="E15" s="478"/>
      <c r="F15" s="528">
        <v>-6554</v>
      </c>
      <c r="G15" s="528">
        <v>0</v>
      </c>
      <c r="H15" s="533">
        <v>-6554</v>
      </c>
      <c r="I15" s="528">
        <v>-6225</v>
      </c>
      <c r="J15" s="528">
        <v>0</v>
      </c>
      <c r="K15" s="533">
        <v>-6225</v>
      </c>
      <c r="N15" s="338">
        <f>+H15-F15-G15</f>
        <v>0</v>
      </c>
      <c r="O15" s="338">
        <f>+K15-I15-J15</f>
        <v>0</v>
      </c>
    </row>
    <row r="16" spans="2:15" s="95" customFormat="1" ht="31.5" x14ac:dyDescent="0.25">
      <c r="B16" s="96"/>
      <c r="C16" s="395" t="s">
        <v>21</v>
      </c>
      <c r="D16" s="387" t="s">
        <v>379</v>
      </c>
      <c r="E16" s="376" t="s">
        <v>345</v>
      </c>
      <c r="F16" s="529">
        <v>19336</v>
      </c>
      <c r="G16" s="529">
        <v>3013431</v>
      </c>
      <c r="H16" s="534">
        <v>3032767</v>
      </c>
      <c r="I16" s="529">
        <v>11915</v>
      </c>
      <c r="J16" s="529">
        <v>1899399</v>
      </c>
      <c r="K16" s="534">
        <v>1911314</v>
      </c>
      <c r="N16" s="338">
        <f t="shared" si="0"/>
        <v>0</v>
      </c>
      <c r="O16" s="338">
        <f t="shared" si="1"/>
        <v>0</v>
      </c>
    </row>
    <row r="17" spans="2:15" s="95" customFormat="1" ht="15.75" x14ac:dyDescent="0.25">
      <c r="B17" s="96"/>
      <c r="C17" s="397" t="s">
        <v>22</v>
      </c>
      <c r="D17" s="306" t="s">
        <v>207</v>
      </c>
      <c r="E17" s="376"/>
      <c r="F17" s="531">
        <v>16636</v>
      </c>
      <c r="G17" s="531">
        <v>3010946</v>
      </c>
      <c r="H17" s="536">
        <v>3027582</v>
      </c>
      <c r="I17" s="531">
        <v>7806</v>
      </c>
      <c r="J17" s="531">
        <v>1894190</v>
      </c>
      <c r="K17" s="536">
        <v>1901996</v>
      </c>
      <c r="N17" s="338">
        <f t="shared" si="0"/>
        <v>0</v>
      </c>
      <c r="O17" s="338">
        <f t="shared" si="1"/>
        <v>0</v>
      </c>
    </row>
    <row r="18" spans="2:15" s="95" customFormat="1" ht="15.75" x14ac:dyDescent="0.25">
      <c r="B18" s="96"/>
      <c r="C18" s="397" t="s">
        <v>23</v>
      </c>
      <c r="D18" s="344" t="s">
        <v>208</v>
      </c>
      <c r="E18" s="376"/>
      <c r="F18" s="531">
        <v>0</v>
      </c>
      <c r="G18" s="531">
        <v>0</v>
      </c>
      <c r="H18" s="536">
        <v>0</v>
      </c>
      <c r="I18" s="531">
        <v>0</v>
      </c>
      <c r="J18" s="531">
        <v>0</v>
      </c>
      <c r="K18" s="536">
        <v>0</v>
      </c>
      <c r="N18" s="338">
        <f t="shared" si="0"/>
        <v>0</v>
      </c>
      <c r="O18" s="338">
        <f t="shared" si="1"/>
        <v>0</v>
      </c>
    </row>
    <row r="19" spans="2:15" s="95" customFormat="1" ht="15.75" x14ac:dyDescent="0.25">
      <c r="B19" s="96"/>
      <c r="C19" s="397" t="s">
        <v>24</v>
      </c>
      <c r="D19" s="344" t="s">
        <v>380</v>
      </c>
      <c r="E19" s="376"/>
      <c r="F19" s="531">
        <v>2700</v>
      </c>
      <c r="G19" s="531">
        <v>2485</v>
      </c>
      <c r="H19" s="536">
        <v>5185</v>
      </c>
      <c r="I19" s="531">
        <v>4109</v>
      </c>
      <c r="J19" s="531">
        <v>5209</v>
      </c>
      <c r="K19" s="536">
        <v>9318</v>
      </c>
      <c r="N19" s="338">
        <f t="shared" si="0"/>
        <v>0</v>
      </c>
      <c r="O19" s="338">
        <f t="shared" si="1"/>
        <v>0</v>
      </c>
    </row>
    <row r="20" spans="2:15" s="95" customFormat="1" ht="31.5" x14ac:dyDescent="0.25">
      <c r="B20" s="96"/>
      <c r="C20" s="398" t="s">
        <v>65</v>
      </c>
      <c r="D20" s="387" t="s">
        <v>381</v>
      </c>
      <c r="E20" s="376" t="s">
        <v>346</v>
      </c>
      <c r="F20" s="529">
        <v>3820493</v>
      </c>
      <c r="G20" s="529">
        <v>6520950</v>
      </c>
      <c r="H20" s="534">
        <v>10341443</v>
      </c>
      <c r="I20" s="529">
        <v>3242773</v>
      </c>
      <c r="J20" s="529">
        <v>4779675</v>
      </c>
      <c r="K20" s="534">
        <v>8022448</v>
      </c>
      <c r="N20" s="338">
        <f t="shared" si="0"/>
        <v>0</v>
      </c>
      <c r="O20" s="338">
        <f t="shared" si="1"/>
        <v>0</v>
      </c>
    </row>
    <row r="21" spans="2:15" s="95" customFormat="1" ht="15.75" x14ac:dyDescent="0.25">
      <c r="B21" s="96"/>
      <c r="C21" s="396" t="s">
        <v>366</v>
      </c>
      <c r="D21" s="306" t="s">
        <v>207</v>
      </c>
      <c r="E21" s="376"/>
      <c r="F21" s="531">
        <v>3812828</v>
      </c>
      <c r="G21" s="531">
        <v>6519984</v>
      </c>
      <c r="H21" s="535">
        <v>10332812</v>
      </c>
      <c r="I21" s="531">
        <v>3235108</v>
      </c>
      <c r="J21" s="531">
        <v>4778835</v>
      </c>
      <c r="K21" s="535">
        <v>8013943</v>
      </c>
      <c r="N21" s="338">
        <f t="shared" si="0"/>
        <v>0</v>
      </c>
      <c r="O21" s="338">
        <f t="shared" si="1"/>
        <v>0</v>
      </c>
    </row>
    <row r="22" spans="2:15" s="95" customFormat="1" ht="15.75" x14ac:dyDescent="0.25">
      <c r="B22" s="96"/>
      <c r="C22" s="396" t="s">
        <v>367</v>
      </c>
      <c r="D22" s="344" t="s">
        <v>208</v>
      </c>
      <c r="E22" s="376"/>
      <c r="F22" s="531">
        <v>7665</v>
      </c>
      <c r="G22" s="531">
        <v>966</v>
      </c>
      <c r="H22" s="535">
        <v>8631</v>
      </c>
      <c r="I22" s="531">
        <v>7665</v>
      </c>
      <c r="J22" s="531">
        <v>840</v>
      </c>
      <c r="K22" s="535">
        <v>8505</v>
      </c>
      <c r="N22" s="338">
        <f t="shared" si="0"/>
        <v>0</v>
      </c>
      <c r="O22" s="338">
        <f t="shared" si="1"/>
        <v>0</v>
      </c>
    </row>
    <row r="23" spans="2:15" s="110" customFormat="1" ht="15.75" x14ac:dyDescent="0.25">
      <c r="B23" s="113"/>
      <c r="C23" s="396" t="s">
        <v>382</v>
      </c>
      <c r="D23" s="344" t="s">
        <v>380</v>
      </c>
      <c r="E23" s="376"/>
      <c r="F23" s="531">
        <v>0</v>
      </c>
      <c r="G23" s="531">
        <v>0</v>
      </c>
      <c r="H23" s="536">
        <v>0</v>
      </c>
      <c r="I23" s="531">
        <v>0</v>
      </c>
      <c r="J23" s="531">
        <v>0</v>
      </c>
      <c r="K23" s="536">
        <v>0</v>
      </c>
      <c r="N23" s="338">
        <f t="shared" si="0"/>
        <v>0</v>
      </c>
      <c r="O23" s="338">
        <f t="shared" si="1"/>
        <v>0</v>
      </c>
    </row>
    <row r="24" spans="2:15" s="110" customFormat="1" ht="15.75" x14ac:dyDescent="0.25">
      <c r="B24" s="113"/>
      <c r="C24" s="398" t="s">
        <v>66</v>
      </c>
      <c r="D24" s="387" t="s">
        <v>385</v>
      </c>
      <c r="E24" s="376" t="s">
        <v>347</v>
      </c>
      <c r="F24" s="529">
        <v>92437</v>
      </c>
      <c r="G24" s="529">
        <v>223983</v>
      </c>
      <c r="H24" s="534">
        <v>316420</v>
      </c>
      <c r="I24" s="529">
        <v>208431</v>
      </c>
      <c r="J24" s="529">
        <v>17100</v>
      </c>
      <c r="K24" s="534">
        <v>225531</v>
      </c>
      <c r="N24" s="338">
        <f t="shared" si="0"/>
        <v>0</v>
      </c>
      <c r="O24" s="338">
        <f t="shared" si="1"/>
        <v>0</v>
      </c>
    </row>
    <row r="25" spans="2:15" s="95" customFormat="1" ht="31.5" x14ac:dyDescent="0.25">
      <c r="B25" s="96"/>
      <c r="C25" s="396" t="s">
        <v>383</v>
      </c>
      <c r="D25" s="344" t="s">
        <v>386</v>
      </c>
      <c r="E25" s="377"/>
      <c r="F25" s="531">
        <v>92437</v>
      </c>
      <c r="G25" s="531">
        <v>223983</v>
      </c>
      <c r="H25" s="536">
        <v>316420</v>
      </c>
      <c r="I25" s="531">
        <v>208431</v>
      </c>
      <c r="J25" s="531">
        <v>17100</v>
      </c>
      <c r="K25" s="536">
        <v>225531</v>
      </c>
      <c r="N25" s="338">
        <f t="shared" si="0"/>
        <v>0</v>
      </c>
      <c r="O25" s="338">
        <f t="shared" si="1"/>
        <v>0</v>
      </c>
    </row>
    <row r="26" spans="2:15" s="95" customFormat="1" ht="31.5" x14ac:dyDescent="0.25">
      <c r="B26" s="96"/>
      <c r="C26" s="396" t="s">
        <v>384</v>
      </c>
      <c r="D26" s="344" t="s">
        <v>387</v>
      </c>
      <c r="E26" s="376"/>
      <c r="F26" s="531">
        <v>0</v>
      </c>
      <c r="G26" s="531">
        <v>0</v>
      </c>
      <c r="H26" s="536">
        <v>0</v>
      </c>
      <c r="I26" s="531">
        <v>0</v>
      </c>
      <c r="J26" s="531">
        <v>0</v>
      </c>
      <c r="K26" s="536">
        <v>0</v>
      </c>
      <c r="N26" s="338">
        <f t="shared" si="0"/>
        <v>0</v>
      </c>
      <c r="O26" s="338">
        <f t="shared" si="1"/>
        <v>0</v>
      </c>
    </row>
    <row r="27" spans="2:15" s="95" customFormat="1" ht="31.5" x14ac:dyDescent="0.25">
      <c r="B27" s="96"/>
      <c r="C27" s="400" t="s">
        <v>38</v>
      </c>
      <c r="D27" s="389" t="s">
        <v>570</v>
      </c>
      <c r="E27" s="376" t="s">
        <v>348</v>
      </c>
      <c r="F27" s="528">
        <v>28093130</v>
      </c>
      <c r="G27" s="528">
        <v>18830265</v>
      </c>
      <c r="H27" s="533">
        <v>46923395</v>
      </c>
      <c r="I27" s="528">
        <v>31864941</v>
      </c>
      <c r="J27" s="528">
        <v>16418931</v>
      </c>
      <c r="K27" s="533">
        <v>48283872</v>
      </c>
      <c r="N27" s="338">
        <f t="shared" si="0"/>
        <v>0</v>
      </c>
      <c r="O27" s="338">
        <f t="shared" si="1"/>
        <v>0</v>
      </c>
    </row>
    <row r="28" spans="2:15" s="95" customFormat="1" ht="15.75" x14ac:dyDescent="0.25">
      <c r="B28" s="96"/>
      <c r="C28" s="395" t="s">
        <v>39</v>
      </c>
      <c r="D28" s="386" t="s">
        <v>389</v>
      </c>
      <c r="E28" s="376"/>
      <c r="F28" s="529">
        <v>29388368</v>
      </c>
      <c r="G28" s="529">
        <v>18467946</v>
      </c>
      <c r="H28" s="534">
        <v>47856314</v>
      </c>
      <c r="I28" s="529">
        <v>32936100</v>
      </c>
      <c r="J28" s="529">
        <v>14096168</v>
      </c>
      <c r="K28" s="534">
        <v>47032268</v>
      </c>
      <c r="N28" s="338">
        <f t="shared" si="0"/>
        <v>0</v>
      </c>
      <c r="O28" s="338">
        <f t="shared" si="1"/>
        <v>0</v>
      </c>
    </row>
    <row r="29" spans="2:15" s="110" customFormat="1" ht="15.75" x14ac:dyDescent="0.25">
      <c r="B29" s="96"/>
      <c r="C29" s="398" t="s">
        <v>40</v>
      </c>
      <c r="D29" s="390" t="s">
        <v>391</v>
      </c>
      <c r="E29" s="477"/>
      <c r="F29" s="529">
        <v>316230</v>
      </c>
      <c r="G29" s="529">
        <v>362319</v>
      </c>
      <c r="H29" s="534">
        <v>678549</v>
      </c>
      <c r="I29" s="529">
        <v>410292</v>
      </c>
      <c r="J29" s="529">
        <v>297379</v>
      </c>
      <c r="K29" s="534">
        <v>707671</v>
      </c>
      <c r="N29" s="338">
        <f t="shared" si="0"/>
        <v>0</v>
      </c>
      <c r="O29" s="338">
        <f t="shared" si="1"/>
        <v>0</v>
      </c>
    </row>
    <row r="30" spans="2:15" s="110" customFormat="1" ht="31.5" x14ac:dyDescent="0.25">
      <c r="B30" s="113"/>
      <c r="C30" s="398" t="s">
        <v>41</v>
      </c>
      <c r="D30" s="519" t="s">
        <v>571</v>
      </c>
      <c r="E30" s="376"/>
      <c r="F30" s="529">
        <v>918068</v>
      </c>
      <c r="G30" s="529">
        <v>0</v>
      </c>
      <c r="H30" s="534">
        <v>918068</v>
      </c>
      <c r="I30" s="529">
        <v>918300</v>
      </c>
      <c r="J30" s="529">
        <v>2025384</v>
      </c>
      <c r="K30" s="534">
        <v>2943684</v>
      </c>
      <c r="N30" s="338">
        <f>+H30-F30-G30</f>
        <v>0</v>
      </c>
      <c r="O30" s="338">
        <f>+K30-I30-J30</f>
        <v>0</v>
      </c>
    </row>
    <row r="31" spans="2:15" s="95" customFormat="1" ht="15.75" x14ac:dyDescent="0.25">
      <c r="B31" s="96"/>
      <c r="C31" s="396" t="s">
        <v>288</v>
      </c>
      <c r="D31" s="388" t="s">
        <v>207</v>
      </c>
      <c r="E31" s="376"/>
      <c r="F31" s="530">
        <v>918068</v>
      </c>
      <c r="G31" s="530">
        <v>0</v>
      </c>
      <c r="H31" s="535">
        <v>918068</v>
      </c>
      <c r="I31" s="530">
        <v>918300</v>
      </c>
      <c r="J31" s="530">
        <v>2025384</v>
      </c>
      <c r="K31" s="535">
        <v>2943684</v>
      </c>
      <c r="N31" s="338">
        <f>+H31-F31-G31</f>
        <v>0</v>
      </c>
      <c r="O31" s="338">
        <f>+K31-I31-J31</f>
        <v>0</v>
      </c>
    </row>
    <row r="32" spans="2:15" s="110" customFormat="1" ht="15.75" x14ac:dyDescent="0.25">
      <c r="B32" s="113"/>
      <c r="C32" s="396" t="s">
        <v>289</v>
      </c>
      <c r="D32" s="388" t="s">
        <v>380</v>
      </c>
      <c r="E32" s="377"/>
      <c r="F32" s="530">
        <v>0</v>
      </c>
      <c r="G32" s="530">
        <v>0</v>
      </c>
      <c r="H32" s="535">
        <v>0</v>
      </c>
      <c r="I32" s="530">
        <v>0</v>
      </c>
      <c r="J32" s="530">
        <v>0</v>
      </c>
      <c r="K32" s="535">
        <v>0</v>
      </c>
      <c r="N32" s="338">
        <f>+H32-F32-G32</f>
        <v>0</v>
      </c>
      <c r="O32" s="338">
        <f>+K32-I32-J32</f>
        <v>0</v>
      </c>
    </row>
    <row r="33" spans="2:15" s="110" customFormat="1" ht="15.75" x14ac:dyDescent="0.25">
      <c r="B33" s="113"/>
      <c r="C33" s="399" t="s">
        <v>392</v>
      </c>
      <c r="D33" s="386" t="s">
        <v>388</v>
      </c>
      <c r="E33" s="376"/>
      <c r="F33" s="529">
        <v>-2529536</v>
      </c>
      <c r="G33" s="529">
        <v>0</v>
      </c>
      <c r="H33" s="534">
        <v>-2529536</v>
      </c>
      <c r="I33" s="529">
        <v>-2399751</v>
      </c>
      <c r="J33" s="529">
        <v>0</v>
      </c>
      <c r="K33" s="534">
        <v>-2399751</v>
      </c>
      <c r="N33" s="338">
        <f t="shared" si="0"/>
        <v>0</v>
      </c>
      <c r="O33" s="338">
        <f t="shared" si="1"/>
        <v>0</v>
      </c>
    </row>
    <row r="34" spans="2:15" s="110" customFormat="1" ht="47.25" x14ac:dyDescent="0.25">
      <c r="B34" s="113"/>
      <c r="C34" s="307" t="s">
        <v>50</v>
      </c>
      <c r="D34" s="308" t="s">
        <v>329</v>
      </c>
      <c r="E34" s="376" t="s">
        <v>349</v>
      </c>
      <c r="F34" s="529">
        <v>130243</v>
      </c>
      <c r="G34" s="528">
        <v>0</v>
      </c>
      <c r="H34" s="534">
        <v>130243</v>
      </c>
      <c r="I34" s="529">
        <v>261431</v>
      </c>
      <c r="J34" s="528">
        <v>0</v>
      </c>
      <c r="K34" s="534">
        <v>261431</v>
      </c>
      <c r="N34" s="338">
        <f t="shared" si="0"/>
        <v>0</v>
      </c>
      <c r="O34" s="338">
        <f t="shared" si="1"/>
        <v>0</v>
      </c>
    </row>
    <row r="35" spans="2:15" s="95" customFormat="1" ht="15.75" x14ac:dyDescent="0.25">
      <c r="B35" s="96"/>
      <c r="C35" s="397" t="s">
        <v>52</v>
      </c>
      <c r="D35" s="306" t="s">
        <v>393</v>
      </c>
      <c r="E35" s="377"/>
      <c r="F35" s="530">
        <v>130243</v>
      </c>
      <c r="G35" s="531">
        <v>0</v>
      </c>
      <c r="H35" s="535">
        <v>130243</v>
      </c>
      <c r="I35" s="530">
        <v>261431</v>
      </c>
      <c r="J35" s="531">
        <v>0</v>
      </c>
      <c r="K35" s="535">
        <v>261431</v>
      </c>
      <c r="N35" s="338">
        <f t="shared" si="0"/>
        <v>0</v>
      </c>
      <c r="O35" s="338">
        <f t="shared" si="1"/>
        <v>0</v>
      </c>
    </row>
    <row r="36" spans="2:15" s="95" customFormat="1" ht="15.75" x14ac:dyDescent="0.25">
      <c r="B36" s="96"/>
      <c r="C36" s="402" t="s">
        <v>54</v>
      </c>
      <c r="D36" s="306" t="s">
        <v>306</v>
      </c>
      <c r="E36" s="377"/>
      <c r="F36" s="530">
        <v>0</v>
      </c>
      <c r="G36" s="531">
        <v>0</v>
      </c>
      <c r="H36" s="535">
        <v>0</v>
      </c>
      <c r="I36" s="530">
        <v>0</v>
      </c>
      <c r="J36" s="531">
        <v>0</v>
      </c>
      <c r="K36" s="535">
        <v>0</v>
      </c>
      <c r="N36" s="338">
        <f t="shared" si="0"/>
        <v>0</v>
      </c>
      <c r="O36" s="338">
        <f t="shared" si="1"/>
        <v>0</v>
      </c>
    </row>
    <row r="37" spans="2:15" s="95" customFormat="1" ht="15.75" x14ac:dyDescent="0.25">
      <c r="B37" s="96"/>
      <c r="C37" s="398" t="s">
        <v>60</v>
      </c>
      <c r="D37" s="387" t="s">
        <v>394</v>
      </c>
      <c r="E37" s="478"/>
      <c r="F37" s="528">
        <v>0</v>
      </c>
      <c r="G37" s="528">
        <v>0</v>
      </c>
      <c r="H37" s="534">
        <v>0</v>
      </c>
      <c r="I37" s="528">
        <v>0</v>
      </c>
      <c r="J37" s="528">
        <v>0</v>
      </c>
      <c r="K37" s="534">
        <v>0</v>
      </c>
      <c r="N37" s="338">
        <f t="shared" si="0"/>
        <v>0</v>
      </c>
      <c r="O37" s="338">
        <f t="shared" si="1"/>
        <v>0</v>
      </c>
    </row>
    <row r="38" spans="2:15" s="95" customFormat="1" ht="15.75" x14ac:dyDescent="0.25">
      <c r="B38" s="96"/>
      <c r="C38" s="403" t="s">
        <v>168</v>
      </c>
      <c r="D38" s="390" t="s">
        <v>395</v>
      </c>
      <c r="E38" s="376" t="s">
        <v>350</v>
      </c>
      <c r="F38" s="529">
        <v>0</v>
      </c>
      <c r="G38" s="528">
        <v>0</v>
      </c>
      <c r="H38" s="534">
        <v>0</v>
      </c>
      <c r="I38" s="529">
        <v>0</v>
      </c>
      <c r="J38" s="528">
        <v>0</v>
      </c>
      <c r="K38" s="534">
        <v>0</v>
      </c>
      <c r="N38" s="338">
        <f t="shared" si="0"/>
        <v>0</v>
      </c>
      <c r="O38" s="338">
        <f t="shared" si="1"/>
        <v>0</v>
      </c>
    </row>
    <row r="39" spans="2:15" s="95" customFormat="1" ht="15.75" x14ac:dyDescent="0.25">
      <c r="B39" s="96"/>
      <c r="C39" s="402" t="s">
        <v>169</v>
      </c>
      <c r="D39" s="306" t="s">
        <v>396</v>
      </c>
      <c r="E39" s="376"/>
      <c r="F39" s="531">
        <v>0</v>
      </c>
      <c r="G39" s="531">
        <v>0</v>
      </c>
      <c r="H39" s="535">
        <v>0</v>
      </c>
      <c r="I39" s="531">
        <v>0</v>
      </c>
      <c r="J39" s="531">
        <v>0</v>
      </c>
      <c r="K39" s="535">
        <v>0</v>
      </c>
      <c r="N39" s="338">
        <f t="shared" si="0"/>
        <v>0</v>
      </c>
      <c r="O39" s="338">
        <f t="shared" si="1"/>
        <v>0</v>
      </c>
    </row>
    <row r="40" spans="2:15" s="95" customFormat="1" ht="15.75" x14ac:dyDescent="0.25">
      <c r="B40" s="96"/>
      <c r="C40" s="402" t="s">
        <v>170</v>
      </c>
      <c r="D40" s="306" t="s">
        <v>212</v>
      </c>
      <c r="E40" s="376"/>
      <c r="F40" s="531">
        <v>0</v>
      </c>
      <c r="G40" s="531">
        <v>0</v>
      </c>
      <c r="H40" s="535">
        <v>0</v>
      </c>
      <c r="I40" s="531">
        <v>0</v>
      </c>
      <c r="J40" s="531">
        <v>0</v>
      </c>
      <c r="K40" s="535">
        <v>0</v>
      </c>
      <c r="N40" s="338">
        <f t="shared" si="0"/>
        <v>0</v>
      </c>
      <c r="O40" s="338">
        <f t="shared" si="1"/>
        <v>0</v>
      </c>
    </row>
    <row r="41" spans="2:15" s="95" customFormat="1" ht="15.75" x14ac:dyDescent="0.25">
      <c r="B41" s="96"/>
      <c r="C41" s="404" t="s">
        <v>68</v>
      </c>
      <c r="D41" s="390" t="s">
        <v>397</v>
      </c>
      <c r="E41" s="376" t="s">
        <v>351</v>
      </c>
      <c r="F41" s="529">
        <v>0</v>
      </c>
      <c r="G41" s="528">
        <v>0</v>
      </c>
      <c r="H41" s="534">
        <v>0</v>
      </c>
      <c r="I41" s="529">
        <v>0</v>
      </c>
      <c r="J41" s="528">
        <v>0</v>
      </c>
      <c r="K41" s="534">
        <v>0</v>
      </c>
      <c r="N41" s="338">
        <f t="shared" si="0"/>
        <v>0</v>
      </c>
      <c r="O41" s="338">
        <f t="shared" si="1"/>
        <v>0</v>
      </c>
    </row>
    <row r="42" spans="2:15" s="95" customFormat="1" ht="15.75" x14ac:dyDescent="0.25">
      <c r="B42" s="96"/>
      <c r="C42" s="405" t="s">
        <v>172</v>
      </c>
      <c r="D42" s="306" t="s">
        <v>213</v>
      </c>
      <c r="E42" s="376"/>
      <c r="F42" s="531">
        <v>0</v>
      </c>
      <c r="G42" s="531">
        <v>0</v>
      </c>
      <c r="H42" s="534">
        <v>0</v>
      </c>
      <c r="I42" s="531">
        <v>0</v>
      </c>
      <c r="J42" s="531">
        <v>0</v>
      </c>
      <c r="K42" s="534">
        <v>0</v>
      </c>
      <c r="N42" s="338">
        <f t="shared" si="0"/>
        <v>0</v>
      </c>
      <c r="O42" s="338">
        <f t="shared" si="1"/>
        <v>0</v>
      </c>
    </row>
    <row r="43" spans="2:15" s="95" customFormat="1" ht="15.75" x14ac:dyDescent="0.25">
      <c r="B43" s="96"/>
      <c r="C43" s="405" t="s">
        <v>173</v>
      </c>
      <c r="D43" s="306" t="s">
        <v>214</v>
      </c>
      <c r="E43" s="376"/>
      <c r="F43" s="531">
        <v>0</v>
      </c>
      <c r="G43" s="531">
        <v>0</v>
      </c>
      <c r="H43" s="534">
        <v>0</v>
      </c>
      <c r="I43" s="531">
        <v>0</v>
      </c>
      <c r="J43" s="531">
        <v>0</v>
      </c>
      <c r="K43" s="534">
        <v>0</v>
      </c>
      <c r="N43" s="338">
        <f t="shared" si="0"/>
        <v>0</v>
      </c>
      <c r="O43" s="338">
        <f t="shared" si="1"/>
        <v>0</v>
      </c>
    </row>
    <row r="44" spans="2:15" s="110" customFormat="1" ht="31.5" x14ac:dyDescent="0.25">
      <c r="B44" s="113"/>
      <c r="C44" s="404" t="s">
        <v>301</v>
      </c>
      <c r="D44" s="391" t="s">
        <v>398</v>
      </c>
      <c r="E44" s="376" t="s">
        <v>352</v>
      </c>
      <c r="F44" s="529">
        <v>0</v>
      </c>
      <c r="G44" s="528">
        <v>0</v>
      </c>
      <c r="H44" s="534">
        <v>0</v>
      </c>
      <c r="I44" s="529">
        <v>0</v>
      </c>
      <c r="J44" s="528">
        <v>0</v>
      </c>
      <c r="K44" s="534">
        <v>0</v>
      </c>
      <c r="N44" s="338">
        <f t="shared" si="0"/>
        <v>0</v>
      </c>
      <c r="O44" s="338">
        <f t="shared" si="1"/>
        <v>0</v>
      </c>
    </row>
    <row r="45" spans="2:15" s="110" customFormat="1" ht="15.75" x14ac:dyDescent="0.25">
      <c r="B45" s="113"/>
      <c r="C45" s="402" t="s">
        <v>399</v>
      </c>
      <c r="D45" s="392" t="s">
        <v>396</v>
      </c>
      <c r="E45" s="377"/>
      <c r="F45" s="530">
        <v>0</v>
      </c>
      <c r="G45" s="530">
        <v>0</v>
      </c>
      <c r="H45" s="535">
        <v>0</v>
      </c>
      <c r="I45" s="530">
        <v>0</v>
      </c>
      <c r="J45" s="530">
        <v>0</v>
      </c>
      <c r="K45" s="535">
        <v>0</v>
      </c>
      <c r="N45" s="338">
        <f t="shared" si="0"/>
        <v>0</v>
      </c>
      <c r="O45" s="338">
        <f t="shared" si="1"/>
        <v>0</v>
      </c>
    </row>
    <row r="46" spans="2:15" s="110" customFormat="1" ht="15.75" x14ac:dyDescent="0.25">
      <c r="B46" s="113"/>
      <c r="C46" s="402" t="s">
        <v>400</v>
      </c>
      <c r="D46" s="392" t="s">
        <v>212</v>
      </c>
      <c r="E46" s="377"/>
      <c r="F46" s="530">
        <v>0</v>
      </c>
      <c r="G46" s="530">
        <v>0</v>
      </c>
      <c r="H46" s="535">
        <v>0</v>
      </c>
      <c r="I46" s="530">
        <v>0</v>
      </c>
      <c r="J46" s="530">
        <v>0</v>
      </c>
      <c r="K46" s="535">
        <v>0</v>
      </c>
      <c r="N46" s="338">
        <f t="shared" si="0"/>
        <v>0</v>
      </c>
      <c r="O46" s="338">
        <f t="shared" si="1"/>
        <v>0</v>
      </c>
    </row>
    <row r="47" spans="2:15" s="110" customFormat="1" ht="15.75" x14ac:dyDescent="0.25">
      <c r="B47" s="113"/>
      <c r="C47" s="406" t="s">
        <v>61</v>
      </c>
      <c r="D47" s="391" t="s">
        <v>86</v>
      </c>
      <c r="E47" s="376"/>
      <c r="F47" s="529">
        <v>1209997</v>
      </c>
      <c r="G47" s="528">
        <v>0</v>
      </c>
      <c r="H47" s="534">
        <v>1209997</v>
      </c>
      <c r="I47" s="529">
        <v>1201775</v>
      </c>
      <c r="J47" s="528">
        <v>0</v>
      </c>
      <c r="K47" s="534">
        <v>1201775</v>
      </c>
      <c r="N47" s="338">
        <f t="shared" si="0"/>
        <v>0</v>
      </c>
      <c r="O47" s="338">
        <f t="shared" si="1"/>
        <v>0</v>
      </c>
    </row>
    <row r="48" spans="2:15" s="110" customFormat="1" ht="15.75" x14ac:dyDescent="0.25">
      <c r="B48" s="113"/>
      <c r="C48" s="398" t="s">
        <v>62</v>
      </c>
      <c r="D48" s="391" t="s">
        <v>88</v>
      </c>
      <c r="E48" s="376"/>
      <c r="F48" s="529">
        <v>138463</v>
      </c>
      <c r="G48" s="529">
        <v>0</v>
      </c>
      <c r="H48" s="534">
        <v>138463</v>
      </c>
      <c r="I48" s="529">
        <v>135605</v>
      </c>
      <c r="J48" s="529">
        <v>0</v>
      </c>
      <c r="K48" s="534">
        <v>135605</v>
      </c>
      <c r="N48" s="338">
        <f t="shared" si="0"/>
        <v>0</v>
      </c>
      <c r="O48" s="338">
        <f t="shared" si="1"/>
        <v>0</v>
      </c>
    </row>
    <row r="49" spans="2:15" s="110" customFormat="1" ht="15.75" x14ac:dyDescent="0.25">
      <c r="B49" s="113"/>
      <c r="C49" s="401" t="s">
        <v>74</v>
      </c>
      <c r="D49" s="393" t="s">
        <v>89</v>
      </c>
      <c r="E49" s="376"/>
      <c r="F49" s="531">
        <v>0</v>
      </c>
      <c r="G49" s="531">
        <v>0</v>
      </c>
      <c r="H49" s="536">
        <v>0</v>
      </c>
      <c r="I49" s="531">
        <v>0</v>
      </c>
      <c r="J49" s="531">
        <v>0</v>
      </c>
      <c r="K49" s="536">
        <v>0</v>
      </c>
      <c r="N49" s="338">
        <f t="shared" si="0"/>
        <v>0</v>
      </c>
      <c r="O49" s="338">
        <f t="shared" si="1"/>
        <v>0</v>
      </c>
    </row>
    <row r="50" spans="2:15" s="110" customFormat="1" ht="15.75" x14ac:dyDescent="0.25">
      <c r="B50" s="113"/>
      <c r="C50" s="401" t="s">
        <v>75</v>
      </c>
      <c r="D50" s="393" t="s">
        <v>73</v>
      </c>
      <c r="E50" s="376"/>
      <c r="F50" s="531">
        <v>138463</v>
      </c>
      <c r="G50" s="531">
        <v>0</v>
      </c>
      <c r="H50" s="536">
        <v>138463</v>
      </c>
      <c r="I50" s="531">
        <v>135605</v>
      </c>
      <c r="J50" s="531">
        <v>0</v>
      </c>
      <c r="K50" s="536">
        <v>135605</v>
      </c>
      <c r="N50" s="338">
        <f t="shared" si="0"/>
        <v>0</v>
      </c>
      <c r="O50" s="338">
        <f t="shared" si="1"/>
        <v>0</v>
      </c>
    </row>
    <row r="51" spans="2:15" s="116" customFormat="1" ht="15.75" x14ac:dyDescent="0.25">
      <c r="B51" s="115"/>
      <c r="C51" s="404" t="s">
        <v>63</v>
      </c>
      <c r="D51" s="308" t="s">
        <v>328</v>
      </c>
      <c r="E51" s="376" t="s">
        <v>353</v>
      </c>
      <c r="F51" s="528">
        <v>0</v>
      </c>
      <c r="G51" s="528">
        <v>0</v>
      </c>
      <c r="H51" s="534">
        <v>0</v>
      </c>
      <c r="I51" s="528">
        <v>0</v>
      </c>
      <c r="J51" s="528">
        <v>0</v>
      </c>
      <c r="K51" s="534">
        <v>0</v>
      </c>
      <c r="N51" s="338">
        <f t="shared" si="0"/>
        <v>0</v>
      </c>
      <c r="O51" s="338">
        <f t="shared" si="1"/>
        <v>0</v>
      </c>
    </row>
    <row r="52" spans="2:15" s="110" customFormat="1" ht="15.75" x14ac:dyDescent="0.25">
      <c r="B52" s="113"/>
      <c r="C52" s="406" t="s">
        <v>76</v>
      </c>
      <c r="D52" s="391" t="s">
        <v>401</v>
      </c>
      <c r="E52" s="376"/>
      <c r="F52" s="531">
        <v>0</v>
      </c>
      <c r="G52" s="531">
        <v>0</v>
      </c>
      <c r="H52" s="534">
        <v>0</v>
      </c>
      <c r="I52" s="531">
        <v>0</v>
      </c>
      <c r="J52" s="531">
        <v>0</v>
      </c>
      <c r="K52" s="534">
        <v>0</v>
      </c>
      <c r="N52" s="338">
        <f t="shared" si="0"/>
        <v>0</v>
      </c>
      <c r="O52" s="338">
        <f t="shared" si="1"/>
        <v>0</v>
      </c>
    </row>
    <row r="53" spans="2:15" s="110" customFormat="1" ht="15.75" x14ac:dyDescent="0.25">
      <c r="B53" s="113"/>
      <c r="C53" s="404" t="s">
        <v>79</v>
      </c>
      <c r="D53" s="391" t="s">
        <v>402</v>
      </c>
      <c r="E53" s="376" t="s">
        <v>354</v>
      </c>
      <c r="F53" s="531">
        <v>77779</v>
      </c>
      <c r="G53" s="531">
        <v>0</v>
      </c>
      <c r="H53" s="534">
        <v>77779</v>
      </c>
      <c r="I53" s="531">
        <v>74309</v>
      </c>
      <c r="J53" s="531">
        <v>0</v>
      </c>
      <c r="K53" s="534">
        <v>74309</v>
      </c>
      <c r="N53" s="338">
        <f t="shared" si="0"/>
        <v>0</v>
      </c>
      <c r="O53" s="338">
        <f t="shared" si="1"/>
        <v>0</v>
      </c>
    </row>
    <row r="54" spans="2:15" s="110" customFormat="1" ht="15.75" x14ac:dyDescent="0.25">
      <c r="B54" s="113"/>
      <c r="C54" s="404" t="s">
        <v>80</v>
      </c>
      <c r="D54" s="391" t="s">
        <v>91</v>
      </c>
      <c r="E54" s="376" t="s">
        <v>601</v>
      </c>
      <c r="F54" s="529">
        <v>1175486</v>
      </c>
      <c r="G54" s="528">
        <v>104921</v>
      </c>
      <c r="H54" s="534">
        <v>1280407</v>
      </c>
      <c r="I54" s="529">
        <v>937062</v>
      </c>
      <c r="J54" s="528">
        <v>173005</v>
      </c>
      <c r="K54" s="534">
        <v>1110067</v>
      </c>
      <c r="N54" s="338">
        <f t="shared" si="0"/>
        <v>0</v>
      </c>
      <c r="O54" s="338">
        <f t="shared" si="1"/>
        <v>0</v>
      </c>
    </row>
    <row r="55" spans="2:15" s="110" customFormat="1" ht="15.75" x14ac:dyDescent="0.25">
      <c r="B55" s="113"/>
      <c r="C55" s="487"/>
      <c r="D55" s="488"/>
      <c r="E55" s="112"/>
      <c r="F55" s="531"/>
      <c r="G55" s="529"/>
      <c r="H55" s="534"/>
      <c r="I55" s="531"/>
      <c r="J55" s="529"/>
      <c r="K55" s="534"/>
      <c r="N55" s="338">
        <f t="shared" si="0"/>
        <v>0</v>
      </c>
      <c r="O55" s="338">
        <f t="shared" si="1"/>
        <v>0</v>
      </c>
    </row>
    <row r="56" spans="2:15" s="95" customFormat="1" ht="18.75" x14ac:dyDescent="0.3">
      <c r="B56" s="118"/>
      <c r="C56" s="489"/>
      <c r="D56" s="490" t="s">
        <v>403</v>
      </c>
      <c r="E56" s="119"/>
      <c r="F56" s="532">
        <v>35883636</v>
      </c>
      <c r="G56" s="532">
        <v>47406751</v>
      </c>
      <c r="H56" s="537">
        <v>83290387</v>
      </c>
      <c r="I56" s="532">
        <v>38862866</v>
      </c>
      <c r="J56" s="532">
        <v>42163879</v>
      </c>
      <c r="K56" s="537">
        <v>81026745</v>
      </c>
      <c r="N56" s="338">
        <f t="shared" si="0"/>
        <v>0</v>
      </c>
      <c r="O56" s="338">
        <f t="shared" si="1"/>
        <v>0</v>
      </c>
    </row>
    <row r="57" spans="2:15" s="95" customFormat="1" ht="15.75" x14ac:dyDescent="0.25">
      <c r="B57" s="18"/>
      <c r="C57" s="18"/>
      <c r="D57" s="114"/>
      <c r="E57" s="26"/>
      <c r="F57" s="120"/>
      <c r="G57" s="120"/>
      <c r="H57" s="121"/>
      <c r="I57" s="121"/>
      <c r="J57" s="121"/>
    </row>
    <row r="58" spans="2:15" s="95" customFormat="1" ht="15.75" x14ac:dyDescent="0.25">
      <c r="B58" s="547"/>
      <c r="C58" s="547"/>
      <c r="D58" s="547"/>
      <c r="E58" s="547"/>
      <c r="F58" s="547"/>
      <c r="G58" s="547"/>
      <c r="H58" s="547"/>
      <c r="I58" s="547"/>
      <c r="J58" s="547"/>
      <c r="K58" s="547"/>
    </row>
    <row r="59" spans="2:15" s="95" customFormat="1" x14ac:dyDescent="0.25">
      <c r="B59" s="22"/>
      <c r="C59" s="22"/>
      <c r="D59" s="22"/>
      <c r="E59" s="188"/>
      <c r="F59" s="124"/>
      <c r="G59" s="124"/>
      <c r="H59" s="121"/>
      <c r="I59" s="121"/>
      <c r="J59" s="121"/>
      <c r="K59" s="125"/>
    </row>
    <row r="60" spans="2:15" s="95" customFormat="1" x14ac:dyDescent="0.25">
      <c r="B60" s="22"/>
      <c r="C60" s="22"/>
      <c r="D60" s="22"/>
      <c r="E60" s="188"/>
      <c r="F60" s="124"/>
      <c r="G60" s="124"/>
      <c r="H60" s="121"/>
      <c r="I60" s="121"/>
      <c r="J60" s="121"/>
      <c r="K60" s="126"/>
    </row>
    <row r="61" spans="2:15" x14ac:dyDescent="0.2">
      <c r="B61" s="127"/>
      <c r="C61" s="127"/>
      <c r="D61" s="127" t="s">
        <v>303</v>
      </c>
      <c r="E61" s="189"/>
      <c r="F61" s="128"/>
      <c r="G61" s="128"/>
      <c r="H61" s="177">
        <f>H56-y!H52</f>
        <v>0</v>
      </c>
      <c r="I61" s="38"/>
      <c r="J61" s="38"/>
      <c r="K61" s="177">
        <f>K56-y!K52</f>
        <v>0</v>
      </c>
    </row>
    <row r="62" spans="2:15" x14ac:dyDescent="0.2">
      <c r="B62" s="127"/>
      <c r="C62" s="127"/>
      <c r="D62" s="127" t="s">
        <v>304</v>
      </c>
      <c r="E62" s="189"/>
      <c r="F62" s="128"/>
      <c r="G62" s="128"/>
      <c r="H62" s="177">
        <f>+y!H49-kz!F71</f>
        <v>0</v>
      </c>
      <c r="I62" s="38"/>
      <c r="J62" s="38"/>
    </row>
    <row r="63" spans="2:15" x14ac:dyDescent="0.2">
      <c r="B63" s="127"/>
      <c r="C63" s="127"/>
      <c r="D63" s="127"/>
      <c r="E63" s="189"/>
      <c r="F63" s="128"/>
      <c r="G63" s="128"/>
      <c r="H63" s="38"/>
      <c r="I63" s="38"/>
      <c r="J63" s="38"/>
    </row>
    <row r="64" spans="2:15" x14ac:dyDescent="0.2">
      <c r="F64" s="337">
        <f t="shared" ref="F64:K64" si="2">+F10-F11-F16-F20-F24</f>
        <v>0</v>
      </c>
      <c r="G64" s="337">
        <f t="shared" si="2"/>
        <v>0</v>
      </c>
      <c r="H64" s="337">
        <f t="shared" si="2"/>
        <v>0</v>
      </c>
      <c r="I64" s="337">
        <f t="shared" si="2"/>
        <v>0</v>
      </c>
      <c r="J64" s="337">
        <f t="shared" si="2"/>
        <v>0</v>
      </c>
      <c r="K64" s="337">
        <f t="shared" si="2"/>
        <v>0</v>
      </c>
    </row>
    <row r="65" spans="6:11" x14ac:dyDescent="0.2">
      <c r="F65" s="337">
        <f t="shared" ref="F65:K65" si="3">+F11-F12-F13-F14-F15</f>
        <v>0</v>
      </c>
      <c r="G65" s="337">
        <f t="shared" si="3"/>
        <v>0</v>
      </c>
      <c r="H65" s="337">
        <f t="shared" si="3"/>
        <v>0</v>
      </c>
      <c r="I65" s="337">
        <f t="shared" si="3"/>
        <v>0</v>
      </c>
      <c r="J65" s="337">
        <f t="shared" si="3"/>
        <v>0</v>
      </c>
      <c r="K65" s="337">
        <f t="shared" si="3"/>
        <v>0</v>
      </c>
    </row>
    <row r="66" spans="6:11" x14ac:dyDescent="0.2">
      <c r="F66" s="337">
        <f t="shared" ref="F66:K66" si="4">+F16-F17-F18-F19</f>
        <v>0</v>
      </c>
      <c r="G66" s="337">
        <f t="shared" si="4"/>
        <v>0</v>
      </c>
      <c r="H66" s="337">
        <f t="shared" si="4"/>
        <v>0</v>
      </c>
      <c r="I66" s="337">
        <f t="shared" si="4"/>
        <v>0</v>
      </c>
      <c r="J66" s="337">
        <f t="shared" si="4"/>
        <v>0</v>
      </c>
      <c r="K66" s="337">
        <f t="shared" si="4"/>
        <v>0</v>
      </c>
    </row>
    <row r="67" spans="6:11" x14ac:dyDescent="0.2">
      <c r="F67" s="337">
        <f t="shared" ref="F67:K67" si="5">+F20-F21-F22-F23</f>
        <v>0</v>
      </c>
      <c r="G67" s="337">
        <f t="shared" si="5"/>
        <v>0</v>
      </c>
      <c r="H67" s="337">
        <f t="shared" si="5"/>
        <v>0</v>
      </c>
      <c r="I67" s="337">
        <f t="shared" si="5"/>
        <v>0</v>
      </c>
      <c r="J67" s="337">
        <f t="shared" si="5"/>
        <v>0</v>
      </c>
      <c r="K67" s="337">
        <f t="shared" si="5"/>
        <v>0</v>
      </c>
    </row>
    <row r="68" spans="6:11" x14ac:dyDescent="0.2">
      <c r="F68" s="337">
        <f t="shared" ref="F68:K68" si="6">+F24-F25-F26</f>
        <v>0</v>
      </c>
      <c r="G68" s="337">
        <f t="shared" si="6"/>
        <v>0</v>
      </c>
      <c r="H68" s="337">
        <f t="shared" si="6"/>
        <v>0</v>
      </c>
      <c r="I68" s="337">
        <f t="shared" si="6"/>
        <v>0</v>
      </c>
      <c r="J68" s="337">
        <f t="shared" si="6"/>
        <v>0</v>
      </c>
      <c r="K68" s="337">
        <f t="shared" si="6"/>
        <v>0</v>
      </c>
    </row>
    <row r="69" spans="6:11" x14ac:dyDescent="0.2">
      <c r="F69" s="337">
        <f t="shared" ref="F69:K69" si="7">+F27-F28-F29-F30-F33</f>
        <v>0</v>
      </c>
      <c r="G69" s="337">
        <f t="shared" si="7"/>
        <v>0</v>
      </c>
      <c r="H69" s="337">
        <f t="shared" si="7"/>
        <v>0</v>
      </c>
      <c r="I69" s="337">
        <f t="shared" si="7"/>
        <v>0</v>
      </c>
      <c r="J69" s="337">
        <f t="shared" si="7"/>
        <v>0</v>
      </c>
      <c r="K69" s="337">
        <f t="shared" si="7"/>
        <v>0</v>
      </c>
    </row>
    <row r="70" spans="6:11" x14ac:dyDescent="0.2">
      <c r="F70" s="337">
        <f t="shared" ref="F70:K70" si="8">+F30-F31-F32</f>
        <v>0</v>
      </c>
      <c r="G70" s="337">
        <f t="shared" si="8"/>
        <v>0</v>
      </c>
      <c r="H70" s="337">
        <f t="shared" si="8"/>
        <v>0</v>
      </c>
      <c r="I70" s="337">
        <f t="shared" si="8"/>
        <v>0</v>
      </c>
      <c r="J70" s="337">
        <f t="shared" si="8"/>
        <v>0</v>
      </c>
      <c r="K70" s="337">
        <f t="shared" si="8"/>
        <v>0</v>
      </c>
    </row>
    <row r="71" spans="6:11" x14ac:dyDescent="0.2">
      <c r="F71" s="337">
        <f t="shared" ref="F71:K71" si="9">+F34-F35-F36</f>
        <v>0</v>
      </c>
      <c r="G71" s="337">
        <f t="shared" si="9"/>
        <v>0</v>
      </c>
      <c r="H71" s="337">
        <f t="shared" si="9"/>
        <v>0</v>
      </c>
      <c r="I71" s="337">
        <f t="shared" si="9"/>
        <v>0</v>
      </c>
      <c r="J71" s="337">
        <f t="shared" si="9"/>
        <v>0</v>
      </c>
      <c r="K71" s="337">
        <f t="shared" si="9"/>
        <v>0</v>
      </c>
    </row>
    <row r="72" spans="6:11" x14ac:dyDescent="0.2">
      <c r="F72" s="337">
        <f t="shared" ref="F72:K72" si="10">+F37-F38-F41-F44</f>
        <v>0</v>
      </c>
      <c r="G72" s="337">
        <f t="shared" si="10"/>
        <v>0</v>
      </c>
      <c r="H72" s="337">
        <f t="shared" si="10"/>
        <v>0</v>
      </c>
      <c r="I72" s="337">
        <f t="shared" si="10"/>
        <v>0</v>
      </c>
      <c r="J72" s="337">
        <f t="shared" si="10"/>
        <v>0</v>
      </c>
      <c r="K72" s="337">
        <f t="shared" si="10"/>
        <v>0</v>
      </c>
    </row>
    <row r="73" spans="6:11" x14ac:dyDescent="0.2">
      <c r="F73" s="337">
        <f t="shared" ref="F73:K73" si="11">+F38-F39-F40</f>
        <v>0</v>
      </c>
      <c r="G73" s="337">
        <f t="shared" si="11"/>
        <v>0</v>
      </c>
      <c r="H73" s="337">
        <f t="shared" si="11"/>
        <v>0</v>
      </c>
      <c r="I73" s="337">
        <f t="shared" si="11"/>
        <v>0</v>
      </c>
      <c r="J73" s="337">
        <f t="shared" si="11"/>
        <v>0</v>
      </c>
      <c r="K73" s="337">
        <f t="shared" si="11"/>
        <v>0</v>
      </c>
    </row>
    <row r="74" spans="6:11" x14ac:dyDescent="0.2">
      <c r="F74" s="337">
        <f t="shared" ref="F74:K74" si="12">+F41-F42-F43</f>
        <v>0</v>
      </c>
      <c r="G74" s="337">
        <f t="shared" si="12"/>
        <v>0</v>
      </c>
      <c r="H74" s="337">
        <f t="shared" si="12"/>
        <v>0</v>
      </c>
      <c r="I74" s="337">
        <f t="shared" si="12"/>
        <v>0</v>
      </c>
      <c r="J74" s="337">
        <f t="shared" si="12"/>
        <v>0</v>
      </c>
      <c r="K74" s="337">
        <f t="shared" si="12"/>
        <v>0</v>
      </c>
    </row>
    <row r="75" spans="6:11" x14ac:dyDescent="0.2">
      <c r="F75" s="337">
        <f t="shared" ref="F75:K75" si="13">+F44-F45-F46</f>
        <v>0</v>
      </c>
      <c r="G75" s="337">
        <f t="shared" si="13"/>
        <v>0</v>
      </c>
      <c r="H75" s="337">
        <f t="shared" si="13"/>
        <v>0</v>
      </c>
      <c r="I75" s="337">
        <f t="shared" si="13"/>
        <v>0</v>
      </c>
      <c r="J75" s="337">
        <f t="shared" si="13"/>
        <v>0</v>
      </c>
      <c r="K75" s="337">
        <f t="shared" si="13"/>
        <v>0</v>
      </c>
    </row>
    <row r="76" spans="6:11" x14ac:dyDescent="0.2">
      <c r="F76" s="337">
        <f t="shared" ref="F76:K76" si="14">+F37-F38-F41-F44</f>
        <v>0</v>
      </c>
      <c r="G76" s="337">
        <f t="shared" si="14"/>
        <v>0</v>
      </c>
      <c r="H76" s="337">
        <f t="shared" si="14"/>
        <v>0</v>
      </c>
      <c r="I76" s="337">
        <f t="shared" si="14"/>
        <v>0</v>
      </c>
      <c r="J76" s="337">
        <f t="shared" si="14"/>
        <v>0</v>
      </c>
      <c r="K76" s="337">
        <f t="shared" si="14"/>
        <v>0</v>
      </c>
    </row>
    <row r="77" spans="6:11" x14ac:dyDescent="0.2">
      <c r="F77" s="337">
        <f t="shared" ref="F77:K77" si="15">+F38-SUM(F39:F40)</f>
        <v>0</v>
      </c>
      <c r="G77" s="337">
        <f t="shared" si="15"/>
        <v>0</v>
      </c>
      <c r="H77" s="337">
        <f t="shared" si="15"/>
        <v>0</v>
      </c>
      <c r="I77" s="337">
        <f t="shared" si="15"/>
        <v>0</v>
      </c>
      <c r="J77" s="337">
        <f t="shared" si="15"/>
        <v>0</v>
      </c>
      <c r="K77" s="337">
        <f t="shared" si="15"/>
        <v>0</v>
      </c>
    </row>
    <row r="78" spans="6:11" x14ac:dyDescent="0.2">
      <c r="F78" s="337">
        <f t="shared" ref="F78:K78" si="16">+F41-SUM(F42:F43)</f>
        <v>0</v>
      </c>
      <c r="G78" s="337">
        <f t="shared" si="16"/>
        <v>0</v>
      </c>
      <c r="H78" s="337">
        <f t="shared" si="16"/>
        <v>0</v>
      </c>
      <c r="I78" s="337">
        <f t="shared" si="16"/>
        <v>0</v>
      </c>
      <c r="J78" s="337">
        <f t="shared" si="16"/>
        <v>0</v>
      </c>
      <c r="K78" s="337">
        <f t="shared" si="16"/>
        <v>0</v>
      </c>
    </row>
    <row r="79" spans="6:11" x14ac:dyDescent="0.2">
      <c r="F79" s="337">
        <f t="shared" ref="F79:K79" si="17">+F44-SUM(F45:F46)</f>
        <v>0</v>
      </c>
      <c r="G79" s="337">
        <f t="shared" si="17"/>
        <v>0</v>
      </c>
      <c r="H79" s="337">
        <f t="shared" si="17"/>
        <v>0</v>
      </c>
      <c r="I79" s="337">
        <f t="shared" si="17"/>
        <v>0</v>
      </c>
      <c r="J79" s="337">
        <f t="shared" si="17"/>
        <v>0</v>
      </c>
      <c r="K79" s="337">
        <f t="shared" si="17"/>
        <v>0</v>
      </c>
    </row>
    <row r="80" spans="6:11" x14ac:dyDescent="0.2">
      <c r="F80" s="337">
        <f t="shared" ref="F80:K80" si="18">+F48-SUM(F49:F50)</f>
        <v>0</v>
      </c>
      <c r="G80" s="337">
        <f t="shared" si="18"/>
        <v>0</v>
      </c>
      <c r="H80" s="337">
        <f t="shared" si="18"/>
        <v>0</v>
      </c>
      <c r="I80" s="337">
        <f t="shared" si="18"/>
        <v>0</v>
      </c>
      <c r="J80" s="337">
        <f t="shared" si="18"/>
        <v>0</v>
      </c>
      <c r="K80" s="337">
        <f t="shared" si="18"/>
        <v>0</v>
      </c>
    </row>
    <row r="81" spans="6:11" x14ac:dyDescent="0.2">
      <c r="F81" s="337">
        <f t="shared" ref="F81:K81" si="19">+F56-F10-F27-F34-F37-F47-F48-F51-F52-F53-F54</f>
        <v>0</v>
      </c>
      <c r="G81" s="337">
        <f t="shared" si="19"/>
        <v>0</v>
      </c>
      <c r="H81" s="337">
        <f t="shared" si="19"/>
        <v>0</v>
      </c>
      <c r="I81" s="337">
        <f t="shared" si="19"/>
        <v>0</v>
      </c>
      <c r="J81" s="337">
        <f t="shared" si="19"/>
        <v>0</v>
      </c>
      <c r="K81" s="337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topLeftCell="A8" zoomScale="60" zoomScaleNormal="70" workbookViewId="0">
      <selection activeCell="G8" sqref="G8"/>
    </sheetView>
  </sheetViews>
  <sheetFormatPr defaultRowHeight="15.75" x14ac:dyDescent="0.25"/>
  <cols>
    <col min="1" max="1" width="2.42578125" style="28" customWidth="1"/>
    <col min="2" max="2" width="3.7109375" style="28" customWidth="1"/>
    <col min="3" max="3" width="9" style="151" bestFit="1" customWidth="1"/>
    <col min="4" max="4" width="55.7109375" style="28" customWidth="1"/>
    <col min="5" max="5" width="8.42578125" style="152" customWidth="1"/>
    <col min="6" max="6" width="13.7109375" style="122" customWidth="1"/>
    <col min="7" max="7" width="13.7109375" style="18" customWidth="1"/>
    <col min="8" max="11" width="13.7109375" style="122" customWidth="1"/>
    <col min="12" max="16384" width="9.140625" style="28"/>
  </cols>
  <sheetData>
    <row r="1" spans="2:15" ht="9.9499999999999993" customHeight="1" x14ac:dyDescent="0.25">
      <c r="B1" s="129"/>
      <c r="C1" s="130"/>
      <c r="D1" s="90"/>
      <c r="E1" s="131"/>
      <c r="F1" s="90"/>
      <c r="G1" s="91"/>
      <c r="H1" s="90"/>
      <c r="I1" s="90"/>
      <c r="J1" s="90"/>
      <c r="K1" s="92"/>
    </row>
    <row r="2" spans="2:15" ht="15.75" customHeight="1" x14ac:dyDescent="0.25">
      <c r="B2" s="544" t="s">
        <v>564</v>
      </c>
      <c r="C2" s="545"/>
      <c r="D2" s="545"/>
      <c r="E2" s="545"/>
      <c r="F2" s="545"/>
      <c r="G2" s="545"/>
      <c r="H2" s="545"/>
      <c r="I2" s="545"/>
      <c r="J2" s="545"/>
      <c r="K2" s="546"/>
    </row>
    <row r="3" spans="2:15" ht="9.9499999999999993" customHeight="1" x14ac:dyDescent="0.25">
      <c r="B3" s="96"/>
      <c r="C3" s="132"/>
      <c r="D3" s="18"/>
      <c r="E3" s="133"/>
      <c r="F3" s="18"/>
      <c r="H3" s="20"/>
      <c r="I3" s="20"/>
      <c r="J3" s="20"/>
      <c r="K3" s="97"/>
    </row>
    <row r="4" spans="2:15" ht="9.9499999999999993" customHeight="1" x14ac:dyDescent="0.25">
      <c r="B4" s="98"/>
      <c r="C4" s="134"/>
      <c r="D4" s="9"/>
      <c r="E4" s="135"/>
      <c r="F4" s="555" t="s">
        <v>357</v>
      </c>
      <c r="G4" s="555"/>
      <c r="H4" s="555"/>
      <c r="I4" s="555" t="s">
        <v>357</v>
      </c>
      <c r="J4" s="555"/>
      <c r="K4" s="557"/>
    </row>
    <row r="5" spans="2:15" ht="15.75" customHeight="1" x14ac:dyDescent="0.25">
      <c r="B5" s="96"/>
      <c r="C5" s="132"/>
      <c r="D5" s="18"/>
      <c r="E5" s="136"/>
      <c r="F5" s="556"/>
      <c r="G5" s="556"/>
      <c r="H5" s="556"/>
      <c r="I5" s="556"/>
      <c r="J5" s="556"/>
      <c r="K5" s="558"/>
    </row>
    <row r="6" spans="2:15" ht="15.75" customHeight="1" x14ac:dyDescent="0.25">
      <c r="B6" s="96"/>
      <c r="C6" s="132"/>
      <c r="D6" s="18"/>
      <c r="E6" s="136"/>
      <c r="F6" s="495"/>
      <c r="G6" s="495" t="s">
        <v>69</v>
      </c>
      <c r="H6" s="495"/>
      <c r="I6" s="495"/>
      <c r="J6" s="495" t="s">
        <v>70</v>
      </c>
      <c r="K6" s="496"/>
    </row>
    <row r="7" spans="2:15" ht="15.75" customHeight="1" x14ac:dyDescent="0.25">
      <c r="B7" s="96"/>
      <c r="C7" s="132"/>
      <c r="D7" s="18"/>
      <c r="E7" s="136"/>
      <c r="F7" s="549" t="s">
        <v>373</v>
      </c>
      <c r="G7" s="550"/>
      <c r="H7" s="551"/>
      <c r="I7" s="561" t="s">
        <v>305</v>
      </c>
      <c r="J7" s="561"/>
      <c r="K7" s="562"/>
    </row>
    <row r="8" spans="2:15" ht="18.75" customHeight="1" x14ac:dyDescent="0.25">
      <c r="B8" s="96"/>
      <c r="C8" s="132"/>
      <c r="D8" s="24" t="s">
        <v>448</v>
      </c>
      <c r="E8" s="136" t="s">
        <v>2</v>
      </c>
      <c r="F8" s="103"/>
      <c r="G8" s="104" t="s">
        <v>607</v>
      </c>
      <c r="H8" s="493"/>
      <c r="I8" s="103"/>
      <c r="J8" s="104" t="s">
        <v>598</v>
      </c>
      <c r="K8" s="493"/>
    </row>
    <row r="9" spans="2:15" x14ac:dyDescent="0.25">
      <c r="B9" s="96"/>
      <c r="C9" s="132"/>
      <c r="D9" s="18"/>
      <c r="E9" s="559" t="s">
        <v>360</v>
      </c>
      <c r="F9" s="137" t="s">
        <v>183</v>
      </c>
      <c r="G9" s="138" t="s">
        <v>71</v>
      </c>
      <c r="H9" s="500" t="s">
        <v>72</v>
      </c>
      <c r="I9" s="137" t="s">
        <v>183</v>
      </c>
      <c r="J9" s="138" t="s">
        <v>71</v>
      </c>
      <c r="K9" s="139" t="s">
        <v>72</v>
      </c>
    </row>
    <row r="10" spans="2:15" ht="3.75" hidden="1" customHeight="1" x14ac:dyDescent="0.25">
      <c r="B10" s="6"/>
      <c r="C10" s="7"/>
      <c r="D10" s="14"/>
      <c r="E10" s="560"/>
      <c r="F10" s="140"/>
      <c r="G10" s="141"/>
      <c r="H10" s="501"/>
      <c r="I10" s="502"/>
      <c r="J10" s="142"/>
      <c r="K10" s="143"/>
    </row>
    <row r="11" spans="2:15" s="145" customFormat="1" x14ac:dyDescent="0.25">
      <c r="B11" s="144"/>
      <c r="C11" s="407" t="s">
        <v>36</v>
      </c>
      <c r="D11" s="340" t="s">
        <v>92</v>
      </c>
      <c r="E11" s="378" t="s">
        <v>343</v>
      </c>
      <c r="F11" s="355">
        <v>16767682</v>
      </c>
      <c r="G11" s="355">
        <v>44068313</v>
      </c>
      <c r="H11" s="355">
        <v>60835995</v>
      </c>
      <c r="I11" s="355">
        <v>15485035</v>
      </c>
      <c r="J11" s="355">
        <v>41905397</v>
      </c>
      <c r="K11" s="356">
        <v>57390432</v>
      </c>
      <c r="N11" s="354">
        <f>+H11-F11-G11</f>
        <v>0</v>
      </c>
      <c r="O11" s="354">
        <f>+K11-I11-J11</f>
        <v>0</v>
      </c>
    </row>
    <row r="12" spans="2:15" s="145" customFormat="1" x14ac:dyDescent="0.25">
      <c r="B12" s="29"/>
      <c r="C12" s="310" t="s">
        <v>38</v>
      </c>
      <c r="D12" s="311" t="s">
        <v>404</v>
      </c>
      <c r="E12" s="379" t="s">
        <v>344</v>
      </c>
      <c r="F12" s="357">
        <v>1832873</v>
      </c>
      <c r="G12" s="357">
        <v>1736084</v>
      </c>
      <c r="H12" s="357">
        <v>3568957</v>
      </c>
      <c r="I12" s="357">
        <v>7624208</v>
      </c>
      <c r="J12" s="357">
        <v>1873270</v>
      </c>
      <c r="K12" s="358">
        <v>9497478</v>
      </c>
      <c r="N12" s="354">
        <f t="shared" ref="N12:N52" si="0">+H12-F12-G12</f>
        <v>0</v>
      </c>
      <c r="O12" s="354">
        <f t="shared" ref="O12:O52" si="1">+K12-I12-J12</f>
        <v>0</v>
      </c>
    </row>
    <row r="13" spans="2:15" s="145" customFormat="1" x14ac:dyDescent="0.25">
      <c r="B13" s="29"/>
      <c r="C13" s="310" t="s">
        <v>50</v>
      </c>
      <c r="D13" s="311" t="s">
        <v>331</v>
      </c>
      <c r="E13" s="379"/>
      <c r="F13" s="357">
        <v>4444655</v>
      </c>
      <c r="G13" s="357">
        <v>0</v>
      </c>
      <c r="H13" s="357">
        <v>4444655</v>
      </c>
      <c r="I13" s="357">
        <v>0</v>
      </c>
      <c r="J13" s="357">
        <v>0</v>
      </c>
      <c r="K13" s="358">
        <v>0</v>
      </c>
      <c r="N13" s="354">
        <f t="shared" si="0"/>
        <v>0</v>
      </c>
      <c r="O13" s="354">
        <f t="shared" si="1"/>
        <v>0</v>
      </c>
    </row>
    <row r="14" spans="2:15" x14ac:dyDescent="0.25">
      <c r="B14" s="6"/>
      <c r="C14" s="408" t="s">
        <v>60</v>
      </c>
      <c r="D14" s="341" t="s">
        <v>93</v>
      </c>
      <c r="E14" s="379" t="s">
        <v>345</v>
      </c>
      <c r="F14" s="357">
        <v>2781930</v>
      </c>
      <c r="G14" s="357">
        <v>0</v>
      </c>
      <c r="H14" s="357">
        <v>2781930</v>
      </c>
      <c r="I14" s="357">
        <v>3516043</v>
      </c>
      <c r="J14" s="357">
        <v>0</v>
      </c>
      <c r="K14" s="358">
        <v>3516043</v>
      </c>
      <c r="N14" s="354">
        <f t="shared" si="0"/>
        <v>0</v>
      </c>
      <c r="O14" s="354">
        <f t="shared" si="1"/>
        <v>0</v>
      </c>
    </row>
    <row r="15" spans="2:15" s="145" customFormat="1" ht="31.5" x14ac:dyDescent="0.25">
      <c r="B15" s="29"/>
      <c r="C15" s="409" t="s">
        <v>61</v>
      </c>
      <c r="D15" s="342" t="s">
        <v>405</v>
      </c>
      <c r="E15" s="379"/>
      <c r="F15" s="357">
        <v>0</v>
      </c>
      <c r="G15" s="357">
        <v>0</v>
      </c>
      <c r="H15" s="357">
        <v>0</v>
      </c>
      <c r="I15" s="357">
        <v>0</v>
      </c>
      <c r="J15" s="357">
        <v>0</v>
      </c>
      <c r="K15" s="358">
        <v>0</v>
      </c>
      <c r="N15" s="354">
        <f t="shared" si="0"/>
        <v>0</v>
      </c>
      <c r="O15" s="354">
        <f t="shared" si="1"/>
        <v>0</v>
      </c>
    </row>
    <row r="16" spans="2:15" s="145" customFormat="1" x14ac:dyDescent="0.25">
      <c r="B16" s="29"/>
      <c r="C16" s="410" t="s">
        <v>62</v>
      </c>
      <c r="D16" s="343" t="s">
        <v>406</v>
      </c>
      <c r="E16" s="379" t="s">
        <v>346</v>
      </c>
      <c r="F16" s="357">
        <v>16050</v>
      </c>
      <c r="G16" s="357">
        <v>36938</v>
      </c>
      <c r="H16" s="357">
        <v>52988</v>
      </c>
      <c r="I16" s="357">
        <v>207652</v>
      </c>
      <c r="J16" s="357">
        <v>116599</v>
      </c>
      <c r="K16" s="358">
        <v>324251</v>
      </c>
      <c r="N16" s="354">
        <f t="shared" si="0"/>
        <v>0</v>
      </c>
      <c r="O16" s="354">
        <f t="shared" si="1"/>
        <v>0</v>
      </c>
    </row>
    <row r="17" spans="2:15" s="145" customFormat="1" ht="31.5" x14ac:dyDescent="0.25">
      <c r="B17" s="29"/>
      <c r="C17" s="411" t="s">
        <v>74</v>
      </c>
      <c r="D17" s="344" t="s">
        <v>407</v>
      </c>
      <c r="E17" s="379"/>
      <c r="F17" s="360">
        <v>16050</v>
      </c>
      <c r="G17" s="360">
        <v>36938</v>
      </c>
      <c r="H17" s="359">
        <v>52988</v>
      </c>
      <c r="I17" s="360">
        <v>207652</v>
      </c>
      <c r="J17" s="360">
        <v>116599</v>
      </c>
      <c r="K17" s="361">
        <v>324251</v>
      </c>
      <c r="N17" s="354">
        <f t="shared" si="0"/>
        <v>0</v>
      </c>
      <c r="O17" s="354">
        <f t="shared" si="1"/>
        <v>0</v>
      </c>
    </row>
    <row r="18" spans="2:15" s="145" customFormat="1" ht="31.5" x14ac:dyDescent="0.25">
      <c r="B18" s="29"/>
      <c r="C18" s="411" t="s">
        <v>75</v>
      </c>
      <c r="D18" s="344" t="s">
        <v>408</v>
      </c>
      <c r="E18" s="379"/>
      <c r="F18" s="360">
        <v>0</v>
      </c>
      <c r="G18" s="360">
        <v>0</v>
      </c>
      <c r="H18" s="359">
        <v>0</v>
      </c>
      <c r="I18" s="360">
        <v>0</v>
      </c>
      <c r="J18" s="360">
        <v>0</v>
      </c>
      <c r="K18" s="361">
        <v>0</v>
      </c>
      <c r="N18" s="354">
        <f t="shared" si="0"/>
        <v>0</v>
      </c>
      <c r="O18" s="354">
        <f t="shared" si="1"/>
        <v>0</v>
      </c>
    </row>
    <row r="19" spans="2:15" s="145" customFormat="1" ht="31.5" x14ac:dyDescent="0.25">
      <c r="B19" s="29"/>
      <c r="C19" s="310" t="s">
        <v>63</v>
      </c>
      <c r="D19" s="341" t="s">
        <v>572</v>
      </c>
      <c r="E19" s="379" t="s">
        <v>347</v>
      </c>
      <c r="F19" s="357">
        <v>365561</v>
      </c>
      <c r="G19" s="357">
        <v>8122</v>
      </c>
      <c r="H19" s="357">
        <v>373683</v>
      </c>
      <c r="I19" s="357">
        <v>333868</v>
      </c>
      <c r="J19" s="357">
        <v>7230</v>
      </c>
      <c r="K19" s="358">
        <v>341098</v>
      </c>
      <c r="N19" s="354">
        <f t="shared" si="0"/>
        <v>0</v>
      </c>
      <c r="O19" s="354">
        <f t="shared" si="1"/>
        <v>0</v>
      </c>
    </row>
    <row r="20" spans="2:15" x14ac:dyDescent="0.25">
      <c r="B20" s="6"/>
      <c r="C20" s="310" t="s">
        <v>409</v>
      </c>
      <c r="D20" s="341" t="s">
        <v>94</v>
      </c>
      <c r="E20" s="379" t="s">
        <v>348</v>
      </c>
      <c r="F20" s="363">
        <v>312715</v>
      </c>
      <c r="G20" s="366">
        <v>66416</v>
      </c>
      <c r="H20" s="357">
        <v>379131</v>
      </c>
      <c r="I20" s="363">
        <v>324627</v>
      </c>
      <c r="J20" s="363">
        <v>41833</v>
      </c>
      <c r="K20" s="358">
        <v>366460</v>
      </c>
      <c r="N20" s="354">
        <f t="shared" si="0"/>
        <v>0</v>
      </c>
      <c r="O20" s="354">
        <f t="shared" si="1"/>
        <v>0</v>
      </c>
    </row>
    <row r="21" spans="2:15" s="145" customFormat="1" x14ac:dyDescent="0.25">
      <c r="B21" s="29"/>
      <c r="C21" s="413" t="s">
        <v>77</v>
      </c>
      <c r="D21" s="346" t="s">
        <v>217</v>
      </c>
      <c r="E21" s="379"/>
      <c r="F21" s="359">
        <v>0</v>
      </c>
      <c r="G21" s="359">
        <v>0</v>
      </c>
      <c r="H21" s="359">
        <v>0</v>
      </c>
      <c r="I21" s="359">
        <v>0</v>
      </c>
      <c r="J21" s="359">
        <v>0</v>
      </c>
      <c r="K21" s="362">
        <v>0</v>
      </c>
      <c r="N21" s="354">
        <f t="shared" si="0"/>
        <v>0</v>
      </c>
      <c r="O21" s="354">
        <f t="shared" si="1"/>
        <v>0</v>
      </c>
    </row>
    <row r="22" spans="2:15" s="145" customFormat="1" x14ac:dyDescent="0.25">
      <c r="B22" s="29"/>
      <c r="C22" s="413" t="s">
        <v>78</v>
      </c>
      <c r="D22" s="345" t="s">
        <v>229</v>
      </c>
      <c r="E22" s="379"/>
      <c r="F22" s="359">
        <v>180780</v>
      </c>
      <c r="G22" s="359">
        <v>0</v>
      </c>
      <c r="H22" s="359">
        <v>180780</v>
      </c>
      <c r="I22" s="359">
        <v>195122</v>
      </c>
      <c r="J22" s="359">
        <v>0</v>
      </c>
      <c r="K22" s="362">
        <v>195122</v>
      </c>
      <c r="N22" s="354">
        <f t="shared" si="0"/>
        <v>0</v>
      </c>
      <c r="O22" s="354">
        <f t="shared" si="1"/>
        <v>0</v>
      </c>
    </row>
    <row r="23" spans="2:15" s="145" customFormat="1" x14ac:dyDescent="0.25">
      <c r="B23" s="29"/>
      <c r="C23" s="413" t="s">
        <v>182</v>
      </c>
      <c r="D23" s="345" t="s">
        <v>307</v>
      </c>
      <c r="E23" s="379"/>
      <c r="F23" s="359">
        <v>0</v>
      </c>
      <c r="G23" s="359">
        <v>0</v>
      </c>
      <c r="H23" s="359">
        <v>0</v>
      </c>
      <c r="I23" s="359">
        <v>0</v>
      </c>
      <c r="J23" s="359">
        <v>0</v>
      </c>
      <c r="K23" s="362">
        <v>0</v>
      </c>
      <c r="N23" s="354">
        <f t="shared" si="0"/>
        <v>0</v>
      </c>
      <c r="O23" s="354">
        <f t="shared" si="1"/>
        <v>0</v>
      </c>
    </row>
    <row r="24" spans="2:15" s="145" customFormat="1" x14ac:dyDescent="0.25">
      <c r="B24" s="29"/>
      <c r="C24" s="413" t="s">
        <v>233</v>
      </c>
      <c r="D24" s="345" t="s">
        <v>95</v>
      </c>
      <c r="E24" s="379"/>
      <c r="F24" s="359">
        <v>131935</v>
      </c>
      <c r="G24" s="359">
        <v>66416</v>
      </c>
      <c r="H24" s="359">
        <v>198351</v>
      </c>
      <c r="I24" s="359">
        <v>129505</v>
      </c>
      <c r="J24" s="359">
        <v>41833</v>
      </c>
      <c r="K24" s="362">
        <v>171338</v>
      </c>
      <c r="N24" s="354">
        <f t="shared" si="0"/>
        <v>0</v>
      </c>
      <c r="O24" s="354">
        <f t="shared" si="1"/>
        <v>0</v>
      </c>
    </row>
    <row r="25" spans="2:15" s="145" customFormat="1" x14ac:dyDescent="0.25">
      <c r="B25" s="29"/>
      <c r="C25" s="310" t="s">
        <v>79</v>
      </c>
      <c r="D25" s="347" t="s">
        <v>410</v>
      </c>
      <c r="E25" s="379" t="s">
        <v>349</v>
      </c>
      <c r="F25" s="357">
        <v>91454</v>
      </c>
      <c r="G25" s="357">
        <v>0</v>
      </c>
      <c r="H25" s="357">
        <v>91454</v>
      </c>
      <c r="I25" s="357">
        <v>101188</v>
      </c>
      <c r="J25" s="357">
        <v>0</v>
      </c>
      <c r="K25" s="358">
        <v>101188</v>
      </c>
      <c r="N25" s="354">
        <f t="shared" si="0"/>
        <v>0</v>
      </c>
      <c r="O25" s="354">
        <f t="shared" si="1"/>
        <v>0</v>
      </c>
    </row>
    <row r="26" spans="2:15" x14ac:dyDescent="0.25">
      <c r="B26" s="6"/>
      <c r="C26" s="310" t="s">
        <v>80</v>
      </c>
      <c r="D26" s="347" t="s">
        <v>411</v>
      </c>
      <c r="E26" s="379" t="s">
        <v>350</v>
      </c>
      <c r="F26" s="357">
        <v>0</v>
      </c>
      <c r="G26" s="357">
        <v>0</v>
      </c>
      <c r="H26" s="357">
        <v>0</v>
      </c>
      <c r="I26" s="357">
        <v>0</v>
      </c>
      <c r="J26" s="357">
        <v>0</v>
      </c>
      <c r="K26" s="358">
        <v>0</v>
      </c>
      <c r="N26" s="354">
        <f t="shared" si="0"/>
        <v>0</v>
      </c>
      <c r="O26" s="354">
        <f t="shared" si="1"/>
        <v>0</v>
      </c>
    </row>
    <row r="27" spans="2:15" ht="47.25" x14ac:dyDescent="0.25">
      <c r="B27" s="6"/>
      <c r="C27" s="310" t="s">
        <v>81</v>
      </c>
      <c r="D27" s="339" t="s">
        <v>330</v>
      </c>
      <c r="E27" s="379" t="s">
        <v>351</v>
      </c>
      <c r="F27" s="357">
        <v>0</v>
      </c>
      <c r="G27" s="357">
        <v>0</v>
      </c>
      <c r="H27" s="357">
        <v>0</v>
      </c>
      <c r="I27" s="357">
        <v>0</v>
      </c>
      <c r="J27" s="357">
        <v>0</v>
      </c>
      <c r="K27" s="358">
        <v>0</v>
      </c>
      <c r="N27" s="354">
        <f t="shared" si="0"/>
        <v>0</v>
      </c>
      <c r="O27" s="354">
        <f t="shared" si="1"/>
        <v>0</v>
      </c>
    </row>
    <row r="28" spans="2:15" x14ac:dyDescent="0.25">
      <c r="B28" s="6"/>
      <c r="C28" s="413" t="s">
        <v>196</v>
      </c>
      <c r="D28" s="306" t="s">
        <v>393</v>
      </c>
      <c r="E28" s="379"/>
      <c r="F28" s="360">
        <v>0</v>
      </c>
      <c r="G28" s="360">
        <v>0</v>
      </c>
      <c r="H28" s="359">
        <v>0</v>
      </c>
      <c r="I28" s="360">
        <v>0</v>
      </c>
      <c r="J28" s="360">
        <v>0</v>
      </c>
      <c r="K28" s="362">
        <v>0</v>
      </c>
      <c r="N28" s="354">
        <f t="shared" si="0"/>
        <v>0</v>
      </c>
      <c r="O28" s="354">
        <f t="shared" si="1"/>
        <v>0</v>
      </c>
    </row>
    <row r="29" spans="2:15" x14ac:dyDescent="0.25">
      <c r="B29" s="6"/>
      <c r="C29" s="413" t="s">
        <v>197</v>
      </c>
      <c r="D29" s="306" t="s">
        <v>306</v>
      </c>
      <c r="E29" s="379"/>
      <c r="F29" s="360">
        <v>0</v>
      </c>
      <c r="G29" s="360">
        <v>0</v>
      </c>
      <c r="H29" s="359">
        <v>0</v>
      </c>
      <c r="I29" s="360">
        <v>0</v>
      </c>
      <c r="J29" s="360">
        <v>0</v>
      </c>
      <c r="K29" s="362">
        <v>0</v>
      </c>
      <c r="N29" s="354">
        <f t="shared" si="0"/>
        <v>0</v>
      </c>
      <c r="O29" s="354">
        <f t="shared" si="1"/>
        <v>0</v>
      </c>
    </row>
    <row r="30" spans="2:15" x14ac:dyDescent="0.25">
      <c r="B30" s="6"/>
      <c r="C30" s="310" t="s">
        <v>82</v>
      </c>
      <c r="D30" s="347" t="s">
        <v>412</v>
      </c>
      <c r="E30" s="379" t="s">
        <v>352</v>
      </c>
      <c r="F30" s="357">
        <v>0</v>
      </c>
      <c r="G30" s="357">
        <v>2177364</v>
      </c>
      <c r="H30" s="357">
        <v>2177364</v>
      </c>
      <c r="I30" s="357">
        <v>0</v>
      </c>
      <c r="J30" s="357">
        <v>1836471</v>
      </c>
      <c r="K30" s="358">
        <v>1836471</v>
      </c>
      <c r="N30" s="354">
        <f t="shared" si="0"/>
        <v>0</v>
      </c>
      <c r="O30" s="354">
        <f t="shared" si="1"/>
        <v>0</v>
      </c>
    </row>
    <row r="31" spans="2:15" x14ac:dyDescent="0.25">
      <c r="B31" s="6"/>
      <c r="C31" s="413" t="s">
        <v>231</v>
      </c>
      <c r="D31" s="348" t="s">
        <v>228</v>
      </c>
      <c r="E31" s="379"/>
      <c r="F31" s="360">
        <v>0</v>
      </c>
      <c r="G31" s="360">
        <v>2177364</v>
      </c>
      <c r="H31" s="359">
        <v>2177364</v>
      </c>
      <c r="I31" s="360">
        <v>0</v>
      </c>
      <c r="J31" s="360">
        <v>1836471</v>
      </c>
      <c r="K31" s="362">
        <v>1836471</v>
      </c>
      <c r="N31" s="354">
        <f t="shared" si="0"/>
        <v>0</v>
      </c>
      <c r="O31" s="354">
        <f t="shared" si="1"/>
        <v>0</v>
      </c>
    </row>
    <row r="32" spans="2:15" x14ac:dyDescent="0.25">
      <c r="B32" s="6"/>
      <c r="C32" s="413" t="s">
        <v>232</v>
      </c>
      <c r="D32" s="348" t="s">
        <v>413</v>
      </c>
      <c r="E32" s="379"/>
      <c r="F32" s="359">
        <v>0</v>
      </c>
      <c r="G32" s="359">
        <v>0</v>
      </c>
      <c r="H32" s="359">
        <v>0</v>
      </c>
      <c r="I32" s="359">
        <v>0</v>
      </c>
      <c r="J32" s="359">
        <v>0</v>
      </c>
      <c r="K32" s="362">
        <v>0</v>
      </c>
      <c r="N32" s="354">
        <f t="shared" si="0"/>
        <v>0</v>
      </c>
      <c r="O32" s="354">
        <f t="shared" si="1"/>
        <v>0</v>
      </c>
    </row>
    <row r="33" spans="2:15" s="148" customFormat="1" x14ac:dyDescent="0.25">
      <c r="B33" s="147"/>
      <c r="C33" s="408" t="s">
        <v>83</v>
      </c>
      <c r="D33" s="349" t="s">
        <v>414</v>
      </c>
      <c r="E33" s="379" t="s">
        <v>353</v>
      </c>
      <c r="F33" s="357">
        <v>1941549</v>
      </c>
      <c r="G33" s="367">
        <v>891993</v>
      </c>
      <c r="H33" s="357">
        <v>2833542</v>
      </c>
      <c r="I33" s="357">
        <v>1407545</v>
      </c>
      <c r="J33" s="357">
        <v>740956</v>
      </c>
      <c r="K33" s="358">
        <v>2148501</v>
      </c>
      <c r="N33" s="354">
        <f t="shared" si="0"/>
        <v>0</v>
      </c>
      <c r="O33" s="354">
        <f t="shared" si="1"/>
        <v>0</v>
      </c>
    </row>
    <row r="34" spans="2:15" s="148" customFormat="1" x14ac:dyDescent="0.25">
      <c r="B34" s="147"/>
      <c r="C34" s="310" t="s">
        <v>84</v>
      </c>
      <c r="D34" s="347" t="s">
        <v>558</v>
      </c>
      <c r="E34" s="379" t="s">
        <v>354</v>
      </c>
      <c r="F34" s="357">
        <v>5693350</v>
      </c>
      <c r="G34" s="367">
        <v>57338</v>
      </c>
      <c r="H34" s="357">
        <v>5750688</v>
      </c>
      <c r="I34" s="357">
        <v>5468008</v>
      </c>
      <c r="J34" s="357">
        <v>36815</v>
      </c>
      <c r="K34" s="358">
        <v>5504823</v>
      </c>
      <c r="N34" s="354">
        <f t="shared" si="0"/>
        <v>0</v>
      </c>
      <c r="O34" s="354">
        <f t="shared" si="1"/>
        <v>0</v>
      </c>
    </row>
    <row r="35" spans="2:15" s="148" customFormat="1" x14ac:dyDescent="0.25">
      <c r="B35" s="147"/>
      <c r="C35" s="412" t="s">
        <v>215</v>
      </c>
      <c r="D35" s="345" t="s">
        <v>96</v>
      </c>
      <c r="E35" s="379"/>
      <c r="F35" s="359">
        <v>2600000</v>
      </c>
      <c r="G35" s="365">
        <v>0</v>
      </c>
      <c r="H35" s="359">
        <v>2600000</v>
      </c>
      <c r="I35" s="359">
        <v>2600000</v>
      </c>
      <c r="J35" s="359">
        <v>0</v>
      </c>
      <c r="K35" s="362">
        <v>2600000</v>
      </c>
      <c r="N35" s="354">
        <f t="shared" si="0"/>
        <v>0</v>
      </c>
      <c r="O35" s="354">
        <f t="shared" si="1"/>
        <v>0</v>
      </c>
    </row>
    <row r="36" spans="2:15" x14ac:dyDescent="0.25">
      <c r="B36" s="6"/>
      <c r="C36" s="412" t="s">
        <v>216</v>
      </c>
      <c r="D36" s="345" t="s">
        <v>97</v>
      </c>
      <c r="E36" s="379"/>
      <c r="F36" s="359">
        <v>2486</v>
      </c>
      <c r="G36" s="365">
        <v>0</v>
      </c>
      <c r="H36" s="359">
        <v>2486</v>
      </c>
      <c r="I36" s="359">
        <v>1739</v>
      </c>
      <c r="J36" s="359">
        <v>0</v>
      </c>
      <c r="K36" s="362">
        <v>1739</v>
      </c>
      <c r="N36" s="354">
        <f t="shared" si="0"/>
        <v>0</v>
      </c>
      <c r="O36" s="354">
        <f t="shared" si="1"/>
        <v>0</v>
      </c>
    </row>
    <row r="37" spans="2:15" x14ac:dyDescent="0.25">
      <c r="B37" s="6"/>
      <c r="C37" s="412" t="s">
        <v>234</v>
      </c>
      <c r="D37" s="350" t="s">
        <v>98</v>
      </c>
      <c r="E37" s="379"/>
      <c r="F37" s="365">
        <v>0</v>
      </c>
      <c r="G37" s="365">
        <v>0</v>
      </c>
      <c r="H37" s="359">
        <v>0</v>
      </c>
      <c r="I37" s="360">
        <v>0</v>
      </c>
      <c r="J37" s="359">
        <v>0</v>
      </c>
      <c r="K37" s="361">
        <v>0</v>
      </c>
      <c r="L37" s="149"/>
      <c r="N37" s="354">
        <f t="shared" si="0"/>
        <v>0</v>
      </c>
      <c r="O37" s="354">
        <f t="shared" si="1"/>
        <v>0</v>
      </c>
    </row>
    <row r="38" spans="2:15" x14ac:dyDescent="0.25">
      <c r="B38" s="6"/>
      <c r="C38" s="412" t="s">
        <v>235</v>
      </c>
      <c r="D38" s="350" t="s">
        <v>99</v>
      </c>
      <c r="E38" s="379"/>
      <c r="F38" s="359">
        <v>0</v>
      </c>
      <c r="G38" s="365">
        <v>0</v>
      </c>
      <c r="H38" s="359">
        <v>0</v>
      </c>
      <c r="I38" s="359">
        <v>0</v>
      </c>
      <c r="J38" s="360">
        <v>0</v>
      </c>
      <c r="K38" s="362">
        <v>0</v>
      </c>
      <c r="N38" s="354">
        <f t="shared" si="0"/>
        <v>0</v>
      </c>
      <c r="O38" s="354">
        <f t="shared" si="1"/>
        <v>0</v>
      </c>
    </row>
    <row r="39" spans="2:15" x14ac:dyDescent="0.25">
      <c r="B39" s="6"/>
      <c r="C39" s="412" t="s">
        <v>236</v>
      </c>
      <c r="D39" s="350" t="s">
        <v>100</v>
      </c>
      <c r="E39" s="379"/>
      <c r="F39" s="359">
        <v>2486</v>
      </c>
      <c r="G39" s="359">
        <v>0</v>
      </c>
      <c r="H39" s="359">
        <v>2486</v>
      </c>
      <c r="I39" s="360">
        <v>1739</v>
      </c>
      <c r="J39" s="360">
        <v>0</v>
      </c>
      <c r="K39" s="362">
        <v>1739</v>
      </c>
      <c r="N39" s="354">
        <f t="shared" si="0"/>
        <v>0</v>
      </c>
      <c r="O39" s="354">
        <f t="shared" si="1"/>
        <v>0</v>
      </c>
    </row>
    <row r="40" spans="2:15" ht="30" x14ac:dyDescent="0.25">
      <c r="B40" s="6"/>
      <c r="C40" s="412" t="s">
        <v>237</v>
      </c>
      <c r="D40" s="350" t="s">
        <v>415</v>
      </c>
      <c r="E40" s="379"/>
      <c r="F40" s="359">
        <v>98796</v>
      </c>
      <c r="G40" s="359">
        <v>0</v>
      </c>
      <c r="H40" s="359">
        <v>98796</v>
      </c>
      <c r="I40" s="359">
        <v>98796</v>
      </c>
      <c r="J40" s="359">
        <v>0</v>
      </c>
      <c r="K40" s="362">
        <v>98796</v>
      </c>
      <c r="N40" s="354">
        <f t="shared" si="0"/>
        <v>0</v>
      </c>
      <c r="O40" s="354">
        <f t="shared" si="1"/>
        <v>0</v>
      </c>
    </row>
    <row r="41" spans="2:15" ht="30" x14ac:dyDescent="0.25">
      <c r="B41" s="6"/>
      <c r="C41" s="412" t="s">
        <v>238</v>
      </c>
      <c r="D41" s="350" t="s">
        <v>416</v>
      </c>
      <c r="E41" s="379"/>
      <c r="F41" s="359">
        <v>-23537</v>
      </c>
      <c r="G41" s="359">
        <v>57338</v>
      </c>
      <c r="H41" s="359">
        <v>33801</v>
      </c>
      <c r="I41" s="359">
        <v>-8500</v>
      </c>
      <c r="J41" s="359">
        <v>36815</v>
      </c>
      <c r="K41" s="362">
        <v>28315</v>
      </c>
      <c r="N41" s="354">
        <f t="shared" si="0"/>
        <v>0</v>
      </c>
      <c r="O41" s="354">
        <f t="shared" si="1"/>
        <v>0</v>
      </c>
    </row>
    <row r="42" spans="2:15" x14ac:dyDescent="0.25">
      <c r="B42" s="6"/>
      <c r="C42" s="412" t="s">
        <v>417</v>
      </c>
      <c r="D42" s="345" t="s">
        <v>101</v>
      </c>
      <c r="E42" s="379"/>
      <c r="F42" s="359">
        <v>2776026</v>
      </c>
      <c r="G42" s="359">
        <v>0</v>
      </c>
      <c r="H42" s="359">
        <v>2776026</v>
      </c>
      <c r="I42" s="359">
        <v>2100344</v>
      </c>
      <c r="J42" s="359">
        <v>0</v>
      </c>
      <c r="K42" s="362">
        <v>2100344</v>
      </c>
      <c r="N42" s="354">
        <f t="shared" si="0"/>
        <v>0</v>
      </c>
      <c r="O42" s="354">
        <f t="shared" si="1"/>
        <v>0</v>
      </c>
    </row>
    <row r="43" spans="2:15" x14ac:dyDescent="0.25">
      <c r="B43" s="6"/>
      <c r="C43" s="412" t="s">
        <v>418</v>
      </c>
      <c r="D43" s="350" t="s">
        <v>102</v>
      </c>
      <c r="E43" s="379"/>
      <c r="F43" s="359">
        <v>227423</v>
      </c>
      <c r="G43" s="359">
        <v>0</v>
      </c>
      <c r="H43" s="359">
        <v>227423</v>
      </c>
      <c r="I43" s="359">
        <v>193131</v>
      </c>
      <c r="J43" s="359">
        <v>0</v>
      </c>
      <c r="K43" s="362">
        <v>193131</v>
      </c>
      <c r="N43" s="354">
        <f t="shared" si="0"/>
        <v>0</v>
      </c>
      <c r="O43" s="354">
        <f t="shared" si="1"/>
        <v>0</v>
      </c>
    </row>
    <row r="44" spans="2:15" x14ac:dyDescent="0.25">
      <c r="B44" s="6"/>
      <c r="C44" s="412" t="s">
        <v>419</v>
      </c>
      <c r="D44" s="350" t="s">
        <v>103</v>
      </c>
      <c r="E44" s="379"/>
      <c r="F44" s="359">
        <v>0</v>
      </c>
      <c r="G44" s="359">
        <v>0</v>
      </c>
      <c r="H44" s="359">
        <v>0</v>
      </c>
      <c r="I44" s="359">
        <v>0</v>
      </c>
      <c r="J44" s="359">
        <v>0</v>
      </c>
      <c r="K44" s="362">
        <v>0</v>
      </c>
      <c r="N44" s="354">
        <f t="shared" si="0"/>
        <v>0</v>
      </c>
      <c r="O44" s="354">
        <f t="shared" si="1"/>
        <v>0</v>
      </c>
    </row>
    <row r="45" spans="2:15" x14ac:dyDescent="0.25">
      <c r="B45" s="6"/>
      <c r="C45" s="412" t="s">
        <v>420</v>
      </c>
      <c r="D45" s="350" t="s">
        <v>104</v>
      </c>
      <c r="E45" s="379"/>
      <c r="F45" s="359">
        <v>2546482</v>
      </c>
      <c r="G45" s="359">
        <v>0</v>
      </c>
      <c r="H45" s="359">
        <v>2546482</v>
      </c>
      <c r="I45" s="359">
        <v>1905092</v>
      </c>
      <c r="J45" s="359">
        <v>0</v>
      </c>
      <c r="K45" s="362">
        <v>1905092</v>
      </c>
      <c r="N45" s="354">
        <f t="shared" si="0"/>
        <v>0</v>
      </c>
      <c r="O45" s="354">
        <f t="shared" si="1"/>
        <v>0</v>
      </c>
    </row>
    <row r="46" spans="2:15" s="148" customFormat="1" x14ac:dyDescent="0.25">
      <c r="B46" s="147"/>
      <c r="C46" s="412" t="s">
        <v>421</v>
      </c>
      <c r="D46" s="350" t="s">
        <v>105</v>
      </c>
      <c r="E46" s="379"/>
      <c r="F46" s="359">
        <v>2121</v>
      </c>
      <c r="G46" s="359">
        <v>0</v>
      </c>
      <c r="H46" s="359">
        <v>2121</v>
      </c>
      <c r="I46" s="359">
        <v>2121</v>
      </c>
      <c r="J46" s="359">
        <v>0</v>
      </c>
      <c r="K46" s="362">
        <v>2121</v>
      </c>
      <c r="N46" s="354">
        <f t="shared" si="0"/>
        <v>0</v>
      </c>
      <c r="O46" s="354">
        <f t="shared" si="1"/>
        <v>0</v>
      </c>
    </row>
    <row r="47" spans="2:15" x14ac:dyDescent="0.25">
      <c r="B47" s="6"/>
      <c r="C47" s="412" t="s">
        <v>422</v>
      </c>
      <c r="D47" s="345" t="s">
        <v>106</v>
      </c>
      <c r="E47" s="379"/>
      <c r="F47" s="359">
        <v>239579</v>
      </c>
      <c r="G47" s="359">
        <v>0</v>
      </c>
      <c r="H47" s="359">
        <v>239579</v>
      </c>
      <c r="I47" s="359">
        <v>675629</v>
      </c>
      <c r="J47" s="359">
        <v>0</v>
      </c>
      <c r="K47" s="362">
        <v>675629</v>
      </c>
      <c r="N47" s="354">
        <f t="shared" si="0"/>
        <v>0</v>
      </c>
      <c r="O47" s="354">
        <f t="shared" si="1"/>
        <v>0</v>
      </c>
    </row>
    <row r="48" spans="2:15" s="148" customFormat="1" x14ac:dyDescent="0.25">
      <c r="B48" s="147"/>
      <c r="C48" s="412" t="s">
        <v>423</v>
      </c>
      <c r="D48" s="351" t="s">
        <v>424</v>
      </c>
      <c r="E48" s="379"/>
      <c r="F48" s="359">
        <v>-53</v>
      </c>
      <c r="G48" s="359">
        <v>0</v>
      </c>
      <c r="H48" s="359">
        <v>-53</v>
      </c>
      <c r="I48" s="359">
        <v>-183</v>
      </c>
      <c r="J48" s="359">
        <v>0</v>
      </c>
      <c r="K48" s="362">
        <v>-183</v>
      </c>
      <c r="N48" s="354">
        <f t="shared" si="0"/>
        <v>0</v>
      </c>
      <c r="O48" s="354">
        <f t="shared" si="1"/>
        <v>0</v>
      </c>
    </row>
    <row r="49" spans="2:15" x14ac:dyDescent="0.25">
      <c r="B49" s="6"/>
      <c r="C49" s="412" t="s">
        <v>425</v>
      </c>
      <c r="D49" s="351" t="s">
        <v>426</v>
      </c>
      <c r="E49" s="379"/>
      <c r="F49" s="359">
        <v>239632</v>
      </c>
      <c r="G49" s="359">
        <v>0</v>
      </c>
      <c r="H49" s="359">
        <v>239632</v>
      </c>
      <c r="I49" s="359">
        <v>675812</v>
      </c>
      <c r="J49" s="359">
        <v>0</v>
      </c>
      <c r="K49" s="362">
        <v>675812</v>
      </c>
      <c r="N49" s="354">
        <f t="shared" si="0"/>
        <v>0</v>
      </c>
      <c r="O49" s="354">
        <f t="shared" si="1"/>
        <v>0</v>
      </c>
    </row>
    <row r="50" spans="2:15" x14ac:dyDescent="0.25">
      <c r="B50" s="6"/>
      <c r="C50" s="412" t="s">
        <v>427</v>
      </c>
      <c r="D50" s="346" t="s">
        <v>428</v>
      </c>
      <c r="E50" s="380"/>
      <c r="F50" s="359">
        <v>0</v>
      </c>
      <c r="G50" s="359">
        <v>0</v>
      </c>
      <c r="H50" s="359">
        <v>0</v>
      </c>
      <c r="I50" s="359">
        <v>0</v>
      </c>
      <c r="J50" s="359">
        <v>0</v>
      </c>
      <c r="K50" s="362">
        <v>0</v>
      </c>
      <c r="N50" s="354">
        <f t="shared" si="0"/>
        <v>0</v>
      </c>
      <c r="O50" s="354">
        <f t="shared" si="1"/>
        <v>0</v>
      </c>
    </row>
    <row r="51" spans="2:15" x14ac:dyDescent="0.25">
      <c r="B51" s="6"/>
      <c r="C51" s="491"/>
      <c r="D51" s="346"/>
      <c r="E51" s="379"/>
      <c r="F51" s="359"/>
      <c r="G51" s="359"/>
      <c r="H51" s="359"/>
      <c r="I51" s="359"/>
      <c r="J51" s="359"/>
      <c r="K51" s="362"/>
      <c r="N51" s="354">
        <f t="shared" si="0"/>
        <v>0</v>
      </c>
      <c r="O51" s="354">
        <f t="shared" si="1"/>
        <v>0</v>
      </c>
    </row>
    <row r="52" spans="2:15" x14ac:dyDescent="0.25">
      <c r="B52" s="30"/>
      <c r="C52" s="492"/>
      <c r="D52" s="352" t="s">
        <v>429</v>
      </c>
      <c r="E52" s="370"/>
      <c r="F52" s="364">
        <v>34247819</v>
      </c>
      <c r="G52" s="364">
        <v>49042568</v>
      </c>
      <c r="H52" s="364">
        <v>83290387</v>
      </c>
      <c r="I52" s="364">
        <v>34468174</v>
      </c>
      <c r="J52" s="364">
        <v>46558571</v>
      </c>
      <c r="K52" s="297">
        <v>81026745</v>
      </c>
      <c r="N52" s="354">
        <f t="shared" si="0"/>
        <v>0</v>
      </c>
      <c r="O52" s="354">
        <f t="shared" si="1"/>
        <v>0</v>
      </c>
    </row>
    <row r="53" spans="2:15" x14ac:dyDescent="0.25">
      <c r="B53" s="8"/>
      <c r="C53" s="13"/>
      <c r="D53" s="14"/>
      <c r="E53" s="133"/>
      <c r="F53" s="150"/>
      <c r="H53" s="123"/>
    </row>
    <row r="54" spans="2:15" x14ac:dyDescent="0.25">
      <c r="B54" s="547"/>
      <c r="C54" s="547"/>
      <c r="D54" s="547"/>
      <c r="E54" s="547"/>
      <c r="F54" s="547"/>
      <c r="G54" s="547"/>
      <c r="H54" s="547"/>
      <c r="I54" s="547"/>
      <c r="J54" s="547"/>
      <c r="K54" s="547"/>
    </row>
    <row r="56" spans="2:15" x14ac:dyDescent="0.25">
      <c r="F56" s="353">
        <f t="shared" ref="F56:K56" si="2">+F16-SUM(F17:F18)</f>
        <v>0</v>
      </c>
      <c r="G56" s="353">
        <f t="shared" si="2"/>
        <v>0</v>
      </c>
      <c r="H56" s="353">
        <f t="shared" si="2"/>
        <v>0</v>
      </c>
      <c r="I56" s="353">
        <f t="shared" si="2"/>
        <v>0</v>
      </c>
      <c r="J56" s="353">
        <f t="shared" si="2"/>
        <v>0</v>
      </c>
      <c r="K56" s="353">
        <f t="shared" si="2"/>
        <v>0</v>
      </c>
    </row>
    <row r="57" spans="2:15" x14ac:dyDescent="0.25">
      <c r="F57" s="353">
        <f>+F20-SUM(F21:F24)</f>
        <v>0</v>
      </c>
      <c r="G57" s="353">
        <f t="shared" ref="G57:K57" si="3">+G20-SUM(G21:G24)</f>
        <v>0</v>
      </c>
      <c r="H57" s="353">
        <f t="shared" si="3"/>
        <v>0</v>
      </c>
      <c r="I57" s="353">
        <f t="shared" si="3"/>
        <v>0</v>
      </c>
      <c r="J57" s="353">
        <f t="shared" si="3"/>
        <v>0</v>
      </c>
      <c r="K57" s="353">
        <f t="shared" si="3"/>
        <v>0</v>
      </c>
    </row>
    <row r="58" spans="2:15" x14ac:dyDescent="0.25">
      <c r="F58" s="353">
        <f>+F27-SUM(F28:F29)</f>
        <v>0</v>
      </c>
      <c r="G58" s="353">
        <f t="shared" ref="G58:K58" si="4">+G27-SUM(G28:G29)</f>
        <v>0</v>
      </c>
      <c r="H58" s="353">
        <f t="shared" si="4"/>
        <v>0</v>
      </c>
      <c r="I58" s="353">
        <f t="shared" si="4"/>
        <v>0</v>
      </c>
      <c r="J58" s="353">
        <f t="shared" si="4"/>
        <v>0</v>
      </c>
      <c r="K58" s="353">
        <f t="shared" si="4"/>
        <v>0</v>
      </c>
    </row>
    <row r="59" spans="2:15" x14ac:dyDescent="0.25">
      <c r="F59" s="353">
        <f>+F30-SUM(F31:F32)</f>
        <v>0</v>
      </c>
      <c r="G59" s="353">
        <f t="shared" ref="G59:K59" si="5">+G30-SUM(G31:G32)</f>
        <v>0</v>
      </c>
      <c r="H59" s="353">
        <f t="shared" si="5"/>
        <v>0</v>
      </c>
      <c r="I59" s="353">
        <f t="shared" si="5"/>
        <v>0</v>
      </c>
      <c r="J59" s="353">
        <f t="shared" si="5"/>
        <v>0</v>
      </c>
      <c r="K59" s="353">
        <f t="shared" si="5"/>
        <v>0</v>
      </c>
    </row>
    <row r="60" spans="2:15" x14ac:dyDescent="0.25">
      <c r="F60" s="353">
        <f>+F34-F35-F36-F40-F41-F42-F47-F50</f>
        <v>0</v>
      </c>
      <c r="G60" s="353">
        <f t="shared" ref="G60:K60" si="6">+G34-G35-G36-G40-G41-G42-G47-G50</f>
        <v>0</v>
      </c>
      <c r="H60" s="353">
        <f t="shared" si="6"/>
        <v>0</v>
      </c>
      <c r="I60" s="353">
        <f t="shared" si="6"/>
        <v>0</v>
      </c>
      <c r="J60" s="353">
        <f t="shared" si="6"/>
        <v>0</v>
      </c>
      <c r="K60" s="353">
        <f t="shared" si="6"/>
        <v>0</v>
      </c>
    </row>
    <row r="61" spans="2:15" x14ac:dyDescent="0.25">
      <c r="F61" s="353">
        <f>+F36-SUM(F37:F39)</f>
        <v>0</v>
      </c>
      <c r="G61" s="353">
        <f t="shared" ref="G61:K61" si="7">+G36-SUM(G37:G39)</f>
        <v>0</v>
      </c>
      <c r="H61" s="353">
        <f t="shared" si="7"/>
        <v>0</v>
      </c>
      <c r="I61" s="353">
        <f t="shared" si="7"/>
        <v>0</v>
      </c>
      <c r="J61" s="353">
        <f t="shared" si="7"/>
        <v>0</v>
      </c>
      <c r="K61" s="353">
        <f t="shared" si="7"/>
        <v>0</v>
      </c>
    </row>
    <row r="62" spans="2:15" x14ac:dyDescent="0.25">
      <c r="F62" s="353">
        <f>+F42-SUM(F43:F46)</f>
        <v>0</v>
      </c>
      <c r="G62" s="353">
        <f t="shared" ref="G62:K62" si="8">+G42-SUM(G43:G46)</f>
        <v>0</v>
      </c>
      <c r="H62" s="353">
        <f t="shared" si="8"/>
        <v>0</v>
      </c>
      <c r="I62" s="353">
        <f t="shared" si="8"/>
        <v>0</v>
      </c>
      <c r="J62" s="353">
        <f t="shared" si="8"/>
        <v>0</v>
      </c>
      <c r="K62" s="353">
        <f t="shared" si="8"/>
        <v>0</v>
      </c>
    </row>
    <row r="63" spans="2:15" x14ac:dyDescent="0.25">
      <c r="F63" s="353">
        <f>+F47-SUM(F48:F49)</f>
        <v>0</v>
      </c>
      <c r="G63" s="353">
        <f t="shared" ref="G63:K63" si="9">+G47-SUM(G48:G49)</f>
        <v>0</v>
      </c>
      <c r="H63" s="353">
        <f t="shared" si="9"/>
        <v>0</v>
      </c>
      <c r="I63" s="353">
        <f t="shared" si="9"/>
        <v>0</v>
      </c>
      <c r="J63" s="353">
        <f t="shared" si="9"/>
        <v>0</v>
      </c>
      <c r="K63" s="353">
        <f t="shared" si="9"/>
        <v>0</v>
      </c>
    </row>
    <row r="64" spans="2:15" x14ac:dyDescent="0.25">
      <c r="F64" s="353">
        <f>+F52-(+F11+F12+F13+F14+F15+F16+F19+F20+F25+F26+F27+F30+F33+F34)</f>
        <v>0</v>
      </c>
      <c r="G64" s="353">
        <f t="shared" ref="G64:K64" si="10">+G52-(+G11+G12+G13+G14+G15+G16+G19+G20+G25+G26+G27+G30+G33+G34)</f>
        <v>0</v>
      </c>
      <c r="H64" s="353">
        <f t="shared" si="10"/>
        <v>0</v>
      </c>
      <c r="I64" s="353">
        <f t="shared" si="10"/>
        <v>0</v>
      </c>
      <c r="J64" s="353">
        <f t="shared" si="10"/>
        <v>0</v>
      </c>
      <c r="K64" s="353">
        <f t="shared" si="10"/>
        <v>0</v>
      </c>
    </row>
    <row r="65" spans="6:11" x14ac:dyDescent="0.25">
      <c r="F65" s="353"/>
      <c r="G65" s="353"/>
      <c r="H65" s="353"/>
      <c r="I65" s="353"/>
      <c r="J65" s="353"/>
      <c r="K65" s="353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F5" sqref="F5"/>
    </sheetView>
  </sheetViews>
  <sheetFormatPr defaultRowHeight="12.75" x14ac:dyDescent="0.2"/>
  <cols>
    <col min="1" max="1" width="3" style="158" customWidth="1"/>
    <col min="2" max="2" width="9.140625" style="158"/>
    <col min="3" max="3" width="72.5703125" style="158" bestFit="1" customWidth="1"/>
    <col min="4" max="4" width="8.28515625" style="158" customWidth="1"/>
    <col min="5" max="10" width="15" style="158" customWidth="1"/>
    <col min="11" max="16384" width="9.140625" style="158"/>
  </cols>
  <sheetData>
    <row r="1" spans="1:11" x14ac:dyDescent="0.2">
      <c r="A1" s="153"/>
      <c r="B1" s="153"/>
      <c r="C1" s="155"/>
      <c r="D1" s="155"/>
      <c r="E1" s="154"/>
      <c r="F1" s="156"/>
      <c r="G1" s="505"/>
      <c r="H1" s="506"/>
      <c r="I1" s="156"/>
      <c r="J1" s="157"/>
    </row>
    <row r="2" spans="1:11" ht="16.5" customHeight="1" x14ac:dyDescent="0.25">
      <c r="A2" s="159"/>
      <c r="B2" s="566" t="s">
        <v>565</v>
      </c>
      <c r="C2" s="567"/>
      <c r="D2" s="160"/>
      <c r="E2" s="571" t="s">
        <v>357</v>
      </c>
      <c r="F2" s="571"/>
      <c r="G2" s="571"/>
      <c r="H2" s="571" t="s">
        <v>357</v>
      </c>
      <c r="I2" s="571"/>
      <c r="J2" s="572"/>
    </row>
    <row r="3" spans="1:11" ht="16.5" customHeight="1" x14ac:dyDescent="0.2">
      <c r="A3" s="159"/>
      <c r="B3" s="568"/>
      <c r="C3" s="567"/>
      <c r="D3" s="160"/>
      <c r="E3" s="563" t="s">
        <v>107</v>
      </c>
      <c r="F3" s="569"/>
      <c r="G3" s="569"/>
      <c r="H3" s="563" t="s">
        <v>108</v>
      </c>
      <c r="I3" s="569"/>
      <c r="J3" s="570"/>
    </row>
    <row r="4" spans="1:11" ht="16.5" customHeight="1" x14ac:dyDescent="0.2">
      <c r="A4" s="159"/>
      <c r="B4" s="369"/>
      <c r="C4" s="368"/>
      <c r="D4" s="160"/>
      <c r="E4" s="563" t="s">
        <v>373</v>
      </c>
      <c r="F4" s="564"/>
      <c r="G4" s="564"/>
      <c r="H4" s="563" t="s">
        <v>305</v>
      </c>
      <c r="I4" s="564"/>
      <c r="J4" s="565"/>
    </row>
    <row r="5" spans="1:11" ht="15.75" x14ac:dyDescent="0.25">
      <c r="A5" s="159"/>
      <c r="B5" s="180"/>
      <c r="C5" s="237"/>
      <c r="D5" s="21"/>
      <c r="E5" s="538"/>
      <c r="F5" s="543" t="s">
        <v>612</v>
      </c>
      <c r="G5" s="540"/>
      <c r="H5" s="538"/>
      <c r="I5" s="539" t="s">
        <v>600</v>
      </c>
      <c r="J5" s="541"/>
      <c r="K5" s="122"/>
    </row>
    <row r="6" spans="1:11" ht="9.9499999999999993" customHeight="1" x14ac:dyDescent="0.25">
      <c r="A6" s="159"/>
      <c r="B6" s="180"/>
      <c r="C6" s="237"/>
      <c r="D6" s="236"/>
      <c r="E6" s="161"/>
      <c r="F6" s="165"/>
      <c r="G6" s="503"/>
      <c r="H6" s="504"/>
      <c r="I6" s="165"/>
      <c r="J6" s="166"/>
      <c r="K6" s="122"/>
    </row>
    <row r="7" spans="1:11" ht="15.75" x14ac:dyDescent="0.2">
      <c r="A7" s="159"/>
      <c r="B7" s="159"/>
      <c r="C7" s="164"/>
      <c r="D7" s="167" t="s">
        <v>2</v>
      </c>
      <c r="E7" s="168" t="s">
        <v>183</v>
      </c>
      <c r="F7" s="167" t="s">
        <v>71</v>
      </c>
      <c r="G7" s="167" t="s">
        <v>109</v>
      </c>
      <c r="H7" s="167" t="s">
        <v>183</v>
      </c>
      <c r="I7" s="167" t="s">
        <v>71</v>
      </c>
      <c r="J7" s="169" t="s">
        <v>109</v>
      </c>
      <c r="K7" s="170"/>
    </row>
    <row r="8" spans="1:11" ht="15.75" x14ac:dyDescent="0.25">
      <c r="A8" s="159"/>
      <c r="B8" s="162"/>
      <c r="C8" s="163"/>
      <c r="D8" s="232" t="s">
        <v>361</v>
      </c>
      <c r="E8" s="171"/>
      <c r="F8" s="10"/>
      <c r="G8" s="10"/>
      <c r="H8" s="10"/>
      <c r="I8" s="10"/>
      <c r="J8" s="172"/>
    </row>
    <row r="9" spans="1:11" ht="15.75" x14ac:dyDescent="0.25">
      <c r="A9" s="159"/>
      <c r="B9" s="29" t="s">
        <v>110</v>
      </c>
      <c r="C9" s="12"/>
      <c r="D9" s="173"/>
      <c r="E9" s="285">
        <v>11729524</v>
      </c>
      <c r="F9" s="285">
        <v>51042051</v>
      </c>
      <c r="G9" s="285">
        <v>62771575</v>
      </c>
      <c r="H9" s="285">
        <v>14315565</v>
      </c>
      <c r="I9" s="285">
        <v>32167907</v>
      </c>
      <c r="J9" s="288">
        <v>46483472</v>
      </c>
    </row>
    <row r="10" spans="1:11" ht="15.75" x14ac:dyDescent="0.25">
      <c r="A10" s="159"/>
      <c r="B10" s="29" t="s">
        <v>36</v>
      </c>
      <c r="C10" s="12" t="s">
        <v>111</v>
      </c>
      <c r="D10" s="381" t="s">
        <v>343</v>
      </c>
      <c r="E10" s="285">
        <v>5274959</v>
      </c>
      <c r="F10" s="285">
        <v>6146481</v>
      </c>
      <c r="G10" s="285">
        <v>11421440</v>
      </c>
      <c r="H10" s="285">
        <v>4771139</v>
      </c>
      <c r="I10" s="285">
        <v>4213902</v>
      </c>
      <c r="J10" s="288">
        <v>8985041</v>
      </c>
    </row>
    <row r="11" spans="1:11" ht="15.75" x14ac:dyDescent="0.25">
      <c r="A11" s="159"/>
      <c r="B11" s="185" t="s">
        <v>510</v>
      </c>
      <c r="C11" s="8" t="s">
        <v>112</v>
      </c>
      <c r="D11" s="381"/>
      <c r="E11" s="286">
        <v>5181015</v>
      </c>
      <c r="F11" s="286">
        <v>3289432</v>
      </c>
      <c r="G11" s="286">
        <v>8470447</v>
      </c>
      <c r="H11" s="286">
        <v>4750111</v>
      </c>
      <c r="I11" s="286">
        <v>2794145</v>
      </c>
      <c r="J11" s="287">
        <v>7544256</v>
      </c>
    </row>
    <row r="12" spans="1:11" ht="15.75" x14ac:dyDescent="0.25">
      <c r="A12" s="159"/>
      <c r="B12" s="6" t="s">
        <v>511</v>
      </c>
      <c r="C12" s="8" t="s">
        <v>113</v>
      </c>
      <c r="D12" s="382"/>
      <c r="E12" s="286">
        <v>107266</v>
      </c>
      <c r="F12" s="286">
        <v>0</v>
      </c>
      <c r="G12" s="286">
        <v>107266</v>
      </c>
      <c r="H12" s="286">
        <v>99639</v>
      </c>
      <c r="I12" s="286">
        <v>0</v>
      </c>
      <c r="J12" s="287">
        <v>99639</v>
      </c>
    </row>
    <row r="13" spans="1:11" ht="15.75" x14ac:dyDescent="0.25">
      <c r="A13" s="159"/>
      <c r="B13" s="6" t="s">
        <v>512</v>
      </c>
      <c r="C13" s="8" t="s">
        <v>114</v>
      </c>
      <c r="D13" s="382"/>
      <c r="E13" s="286">
        <v>0</v>
      </c>
      <c r="F13" s="286">
        <v>0</v>
      </c>
      <c r="G13" s="286">
        <v>0</v>
      </c>
      <c r="H13" s="286">
        <v>0</v>
      </c>
      <c r="I13" s="286">
        <v>0</v>
      </c>
      <c r="J13" s="287">
        <v>0</v>
      </c>
    </row>
    <row r="14" spans="1:11" ht="15.75" x14ac:dyDescent="0.25">
      <c r="A14" s="159"/>
      <c r="B14" s="181" t="s">
        <v>513</v>
      </c>
      <c r="C14" s="8" t="s">
        <v>115</v>
      </c>
      <c r="D14" s="382"/>
      <c r="E14" s="286">
        <v>5073749</v>
      </c>
      <c r="F14" s="286">
        <v>3289432</v>
      </c>
      <c r="G14" s="286">
        <v>8363181</v>
      </c>
      <c r="H14" s="286">
        <v>4650472</v>
      </c>
      <c r="I14" s="286">
        <v>2794145</v>
      </c>
      <c r="J14" s="287">
        <v>7444617</v>
      </c>
    </row>
    <row r="15" spans="1:11" ht="15.75" x14ac:dyDescent="0.25">
      <c r="A15" s="159"/>
      <c r="B15" s="183" t="s">
        <v>514</v>
      </c>
      <c r="C15" s="8" t="s">
        <v>116</v>
      </c>
      <c r="D15" s="382"/>
      <c r="E15" s="286">
        <v>89520</v>
      </c>
      <c r="F15" s="286">
        <v>712724</v>
      </c>
      <c r="G15" s="286">
        <v>802244</v>
      </c>
      <c r="H15" s="286">
        <v>17500</v>
      </c>
      <c r="I15" s="286">
        <v>360378</v>
      </c>
      <c r="J15" s="287">
        <v>377878</v>
      </c>
    </row>
    <row r="16" spans="1:11" ht="15.75" x14ac:dyDescent="0.25">
      <c r="A16" s="159"/>
      <c r="B16" s="6" t="s">
        <v>515</v>
      </c>
      <c r="C16" s="8" t="s">
        <v>117</v>
      </c>
      <c r="D16" s="382"/>
      <c r="E16" s="286">
        <v>84619</v>
      </c>
      <c r="F16" s="286">
        <v>712724</v>
      </c>
      <c r="G16" s="286">
        <v>797343</v>
      </c>
      <c r="H16" s="286">
        <v>0</v>
      </c>
      <c r="I16" s="286">
        <v>360378</v>
      </c>
      <c r="J16" s="287">
        <v>360378</v>
      </c>
    </row>
    <row r="17" spans="1:10" ht="15.75" x14ac:dyDescent="0.25">
      <c r="A17" s="159"/>
      <c r="B17" s="6" t="s">
        <v>516</v>
      </c>
      <c r="C17" s="8" t="s">
        <v>118</v>
      </c>
      <c r="D17" s="382"/>
      <c r="E17" s="286">
        <v>4901</v>
      </c>
      <c r="F17" s="286">
        <v>0</v>
      </c>
      <c r="G17" s="286">
        <v>4901</v>
      </c>
      <c r="H17" s="286">
        <v>17500</v>
      </c>
      <c r="I17" s="286">
        <v>0</v>
      </c>
      <c r="J17" s="287">
        <v>17500</v>
      </c>
    </row>
    <row r="18" spans="1:10" ht="15.75" x14ac:dyDescent="0.25">
      <c r="A18" s="159"/>
      <c r="B18" s="183" t="s">
        <v>517</v>
      </c>
      <c r="C18" s="8" t="s">
        <v>119</v>
      </c>
      <c r="D18" s="382"/>
      <c r="E18" s="286">
        <v>4424</v>
      </c>
      <c r="F18" s="286">
        <v>2144325</v>
      </c>
      <c r="G18" s="286">
        <v>2148749</v>
      </c>
      <c r="H18" s="286">
        <v>3528</v>
      </c>
      <c r="I18" s="286">
        <v>1059379</v>
      </c>
      <c r="J18" s="287">
        <v>1062907</v>
      </c>
    </row>
    <row r="19" spans="1:10" ht="15.75" x14ac:dyDescent="0.25">
      <c r="A19" s="159"/>
      <c r="B19" s="6" t="s">
        <v>518</v>
      </c>
      <c r="C19" s="8" t="s">
        <v>120</v>
      </c>
      <c r="D19" s="382"/>
      <c r="E19" s="286">
        <v>4424</v>
      </c>
      <c r="F19" s="286">
        <v>2144325</v>
      </c>
      <c r="G19" s="286">
        <v>2148749</v>
      </c>
      <c r="H19" s="286">
        <v>3528</v>
      </c>
      <c r="I19" s="286">
        <v>1059379</v>
      </c>
      <c r="J19" s="287">
        <v>1062907</v>
      </c>
    </row>
    <row r="20" spans="1:10" ht="15.75" x14ac:dyDescent="0.25">
      <c r="A20" s="159"/>
      <c r="B20" s="6" t="s">
        <v>519</v>
      </c>
      <c r="C20" s="8" t="s">
        <v>121</v>
      </c>
      <c r="D20" s="382"/>
      <c r="E20" s="286">
        <v>0</v>
      </c>
      <c r="F20" s="286">
        <v>0</v>
      </c>
      <c r="G20" s="286">
        <v>0</v>
      </c>
      <c r="H20" s="286">
        <v>0</v>
      </c>
      <c r="I20" s="286">
        <v>0</v>
      </c>
      <c r="J20" s="287">
        <v>0</v>
      </c>
    </row>
    <row r="21" spans="1:10" ht="15.75" x14ac:dyDescent="0.25">
      <c r="A21" s="159"/>
      <c r="B21" s="183" t="s">
        <v>520</v>
      </c>
      <c r="C21" s="8" t="s">
        <v>122</v>
      </c>
      <c r="D21" s="382"/>
      <c r="E21" s="286">
        <v>0</v>
      </c>
      <c r="F21" s="286">
        <v>0</v>
      </c>
      <c r="G21" s="286">
        <v>0</v>
      </c>
      <c r="H21" s="286">
        <v>0</v>
      </c>
      <c r="I21" s="286">
        <v>0</v>
      </c>
      <c r="J21" s="287">
        <v>0</v>
      </c>
    </row>
    <row r="22" spans="1:10" ht="15.75" x14ac:dyDescent="0.25">
      <c r="A22" s="159"/>
      <c r="B22" s="183" t="s">
        <v>521</v>
      </c>
      <c r="C22" s="8" t="s">
        <v>123</v>
      </c>
      <c r="D22" s="382"/>
      <c r="E22" s="286">
        <v>0</v>
      </c>
      <c r="F22" s="286">
        <v>0</v>
      </c>
      <c r="G22" s="286">
        <v>0</v>
      </c>
      <c r="H22" s="286">
        <v>0</v>
      </c>
      <c r="I22" s="286">
        <v>0</v>
      </c>
      <c r="J22" s="287">
        <v>0</v>
      </c>
    </row>
    <row r="23" spans="1:10" ht="15.75" x14ac:dyDescent="0.25">
      <c r="A23" s="159"/>
      <c r="B23" s="6" t="s">
        <v>522</v>
      </c>
      <c r="C23" s="8" t="s">
        <v>124</v>
      </c>
      <c r="D23" s="382"/>
      <c r="E23" s="286">
        <v>0</v>
      </c>
      <c r="F23" s="286">
        <v>0</v>
      </c>
      <c r="G23" s="286">
        <v>0</v>
      </c>
      <c r="H23" s="286">
        <v>0</v>
      </c>
      <c r="I23" s="286">
        <v>0</v>
      </c>
      <c r="J23" s="287">
        <v>0</v>
      </c>
    </row>
    <row r="24" spans="1:10" ht="15.75" x14ac:dyDescent="0.25">
      <c r="A24" s="159"/>
      <c r="B24" s="6" t="s">
        <v>523</v>
      </c>
      <c r="C24" s="8" t="s">
        <v>125</v>
      </c>
      <c r="D24" s="382"/>
      <c r="E24" s="286">
        <v>0</v>
      </c>
      <c r="F24" s="286">
        <v>0</v>
      </c>
      <c r="G24" s="286">
        <v>0</v>
      </c>
      <c r="H24" s="286">
        <v>0</v>
      </c>
      <c r="I24" s="286">
        <v>0</v>
      </c>
      <c r="J24" s="287">
        <v>0</v>
      </c>
    </row>
    <row r="25" spans="1:10" ht="15.75" x14ac:dyDescent="0.25">
      <c r="A25" s="159"/>
      <c r="B25" s="183" t="s">
        <v>524</v>
      </c>
      <c r="C25" s="8" t="s">
        <v>126</v>
      </c>
      <c r="D25" s="382"/>
      <c r="E25" s="286">
        <v>0</v>
      </c>
      <c r="F25" s="286">
        <v>0</v>
      </c>
      <c r="G25" s="286">
        <v>0</v>
      </c>
      <c r="H25" s="286">
        <v>0</v>
      </c>
      <c r="I25" s="286">
        <v>0</v>
      </c>
      <c r="J25" s="287">
        <v>0</v>
      </c>
    </row>
    <row r="26" spans="1:10" ht="15.75" x14ac:dyDescent="0.25">
      <c r="A26" s="159"/>
      <c r="B26" s="183" t="s">
        <v>525</v>
      </c>
      <c r="C26" s="8" t="s">
        <v>127</v>
      </c>
      <c r="D26" s="382"/>
      <c r="E26" s="286">
        <v>0</v>
      </c>
      <c r="F26" s="286">
        <v>0</v>
      </c>
      <c r="G26" s="286">
        <v>0</v>
      </c>
      <c r="H26" s="286">
        <v>0</v>
      </c>
      <c r="I26" s="286">
        <v>0</v>
      </c>
      <c r="J26" s="287">
        <v>0</v>
      </c>
    </row>
    <row r="27" spans="1:10" ht="15.75" x14ac:dyDescent="0.25">
      <c r="A27" s="6"/>
      <c r="B27" s="29" t="s">
        <v>38</v>
      </c>
      <c r="C27" s="12" t="s">
        <v>128</v>
      </c>
      <c r="D27" s="381" t="s">
        <v>343</v>
      </c>
      <c r="E27" s="285">
        <v>3001201</v>
      </c>
      <c r="F27" s="285">
        <v>3592873</v>
      </c>
      <c r="G27" s="285">
        <v>6594074</v>
      </c>
      <c r="H27" s="285">
        <v>2361521</v>
      </c>
      <c r="I27" s="285">
        <v>2795916</v>
      </c>
      <c r="J27" s="288">
        <v>5157437</v>
      </c>
    </row>
    <row r="28" spans="1:10" ht="15.75" x14ac:dyDescent="0.25">
      <c r="A28" s="6"/>
      <c r="B28" s="183" t="s">
        <v>526</v>
      </c>
      <c r="C28" s="8" t="s">
        <v>129</v>
      </c>
      <c r="D28" s="383"/>
      <c r="E28" s="286">
        <v>3001201</v>
      </c>
      <c r="F28" s="286">
        <v>3592873</v>
      </c>
      <c r="G28" s="286">
        <v>6594074</v>
      </c>
      <c r="H28" s="286">
        <v>2361521</v>
      </c>
      <c r="I28" s="286">
        <v>2795916</v>
      </c>
      <c r="J28" s="287">
        <v>5157437</v>
      </c>
    </row>
    <row r="29" spans="1:10" ht="15.75" x14ac:dyDescent="0.25">
      <c r="A29" s="6"/>
      <c r="B29" s="6" t="s">
        <v>527</v>
      </c>
      <c r="C29" s="8" t="s">
        <v>323</v>
      </c>
      <c r="D29" s="382"/>
      <c r="E29" s="286">
        <v>286156</v>
      </c>
      <c r="F29" s="286">
        <v>3592873</v>
      </c>
      <c r="G29" s="286">
        <v>3879029</v>
      </c>
      <c r="H29" s="286">
        <v>376799</v>
      </c>
      <c r="I29" s="286">
        <v>2795916</v>
      </c>
      <c r="J29" s="287">
        <v>3172715</v>
      </c>
    </row>
    <row r="30" spans="1:10" ht="15.75" x14ac:dyDescent="0.25">
      <c r="A30" s="6"/>
      <c r="B30" s="6" t="s">
        <v>528</v>
      </c>
      <c r="C30" s="8" t="s">
        <v>130</v>
      </c>
      <c r="D30" s="382"/>
      <c r="E30" s="286">
        <v>0</v>
      </c>
      <c r="F30" s="286">
        <v>0</v>
      </c>
      <c r="G30" s="286">
        <v>0</v>
      </c>
      <c r="H30" s="286">
        <v>0</v>
      </c>
      <c r="I30" s="286">
        <v>0</v>
      </c>
      <c r="J30" s="287">
        <v>0</v>
      </c>
    </row>
    <row r="31" spans="1:10" ht="15.75" x14ac:dyDescent="0.25">
      <c r="A31" s="6"/>
      <c r="B31" s="6" t="s">
        <v>529</v>
      </c>
      <c r="C31" s="8" t="s">
        <v>131</v>
      </c>
      <c r="D31" s="382"/>
      <c r="E31" s="286">
        <v>76</v>
      </c>
      <c r="F31" s="286">
        <v>0</v>
      </c>
      <c r="G31" s="286">
        <v>76</v>
      </c>
      <c r="H31" s="286">
        <v>106</v>
      </c>
      <c r="I31" s="286">
        <v>0</v>
      </c>
      <c r="J31" s="287">
        <v>106</v>
      </c>
    </row>
    <row r="32" spans="1:10" ht="15.75" x14ac:dyDescent="0.25">
      <c r="A32" s="6"/>
      <c r="B32" s="6" t="s">
        <v>530</v>
      </c>
      <c r="C32" s="8" t="s">
        <v>132</v>
      </c>
      <c r="D32" s="382"/>
      <c r="E32" s="286">
        <v>0</v>
      </c>
      <c r="F32" s="286">
        <v>0</v>
      </c>
      <c r="G32" s="286">
        <v>0</v>
      </c>
      <c r="H32" s="286">
        <v>0</v>
      </c>
      <c r="I32" s="286">
        <v>0</v>
      </c>
      <c r="J32" s="287">
        <v>0</v>
      </c>
    </row>
    <row r="33" spans="1:10" ht="15.75" x14ac:dyDescent="0.25">
      <c r="A33" s="6"/>
      <c r="B33" s="6" t="s">
        <v>531</v>
      </c>
      <c r="C33" s="8" t="s">
        <v>133</v>
      </c>
      <c r="D33" s="382"/>
      <c r="E33" s="286">
        <v>0</v>
      </c>
      <c r="F33" s="286">
        <v>0</v>
      </c>
      <c r="G33" s="286">
        <v>0</v>
      </c>
      <c r="H33" s="286">
        <v>0</v>
      </c>
      <c r="I33" s="286">
        <v>0</v>
      </c>
      <c r="J33" s="287">
        <v>0</v>
      </c>
    </row>
    <row r="34" spans="1:10" ht="15.75" x14ac:dyDescent="0.25">
      <c r="A34" s="6"/>
      <c r="B34" s="6" t="s">
        <v>532</v>
      </c>
      <c r="C34" s="18" t="s">
        <v>324</v>
      </c>
      <c r="D34" s="382"/>
      <c r="E34" s="286">
        <v>789054</v>
      </c>
      <c r="F34" s="286">
        <v>0</v>
      </c>
      <c r="G34" s="286">
        <v>789054</v>
      </c>
      <c r="H34" s="286">
        <v>644855</v>
      </c>
      <c r="I34" s="286">
        <v>0</v>
      </c>
      <c r="J34" s="287">
        <v>644855</v>
      </c>
    </row>
    <row r="35" spans="1:10" ht="15.75" x14ac:dyDescent="0.25">
      <c r="A35" s="6"/>
      <c r="B35" s="6" t="s">
        <v>533</v>
      </c>
      <c r="C35" s="117" t="s">
        <v>134</v>
      </c>
      <c r="D35" s="382"/>
      <c r="E35" s="286">
        <v>24745</v>
      </c>
      <c r="F35" s="286">
        <v>0</v>
      </c>
      <c r="G35" s="286">
        <v>24745</v>
      </c>
      <c r="H35" s="286">
        <v>22069</v>
      </c>
      <c r="I35" s="286">
        <v>0</v>
      </c>
      <c r="J35" s="287">
        <v>22069</v>
      </c>
    </row>
    <row r="36" spans="1:10" ht="15.75" x14ac:dyDescent="0.25">
      <c r="A36" s="6"/>
      <c r="B36" s="6" t="s">
        <v>534</v>
      </c>
      <c r="C36" s="8" t="s">
        <v>135</v>
      </c>
      <c r="D36" s="382"/>
      <c r="E36" s="286">
        <v>1836490</v>
      </c>
      <c r="F36" s="286">
        <v>0</v>
      </c>
      <c r="G36" s="286">
        <v>1836490</v>
      </c>
      <c r="H36" s="286">
        <v>1262679</v>
      </c>
      <c r="I36" s="286">
        <v>0</v>
      </c>
      <c r="J36" s="287">
        <v>1262679</v>
      </c>
    </row>
    <row r="37" spans="1:10" ht="15.75" x14ac:dyDescent="0.25">
      <c r="A37" s="6"/>
      <c r="B37" s="6" t="s">
        <v>535</v>
      </c>
      <c r="C37" s="18" t="s">
        <v>325</v>
      </c>
      <c r="D37" s="382"/>
      <c r="E37" s="286">
        <v>3438</v>
      </c>
      <c r="F37" s="286">
        <v>0</v>
      </c>
      <c r="G37" s="286">
        <v>3438</v>
      </c>
      <c r="H37" s="286">
        <v>3002</v>
      </c>
      <c r="I37" s="286">
        <v>0</v>
      </c>
      <c r="J37" s="287">
        <v>3002</v>
      </c>
    </row>
    <row r="38" spans="1:10" ht="15.75" x14ac:dyDescent="0.25">
      <c r="A38" s="6"/>
      <c r="B38" s="6" t="s">
        <v>536</v>
      </c>
      <c r="C38" s="18" t="s">
        <v>186</v>
      </c>
      <c r="D38" s="382"/>
      <c r="E38" s="286">
        <v>0</v>
      </c>
      <c r="F38" s="286">
        <v>0</v>
      </c>
      <c r="G38" s="286">
        <v>0</v>
      </c>
      <c r="H38" s="286">
        <v>0</v>
      </c>
      <c r="I38" s="286">
        <v>0</v>
      </c>
      <c r="J38" s="287">
        <v>0</v>
      </c>
    </row>
    <row r="39" spans="1:10" ht="15.75" x14ac:dyDescent="0.25">
      <c r="A39" s="6"/>
      <c r="B39" s="6" t="s">
        <v>537</v>
      </c>
      <c r="C39" s="8" t="s">
        <v>187</v>
      </c>
      <c r="D39" s="382"/>
      <c r="E39" s="286">
        <v>0</v>
      </c>
      <c r="F39" s="286">
        <v>0</v>
      </c>
      <c r="G39" s="286">
        <v>0</v>
      </c>
      <c r="H39" s="286">
        <v>0</v>
      </c>
      <c r="I39" s="286">
        <v>0</v>
      </c>
      <c r="J39" s="287">
        <v>0</v>
      </c>
    </row>
    <row r="40" spans="1:10" ht="15.75" x14ac:dyDescent="0.25">
      <c r="A40" s="6"/>
      <c r="B40" s="6" t="s">
        <v>538</v>
      </c>
      <c r="C40" s="8" t="s">
        <v>136</v>
      </c>
      <c r="D40" s="382"/>
      <c r="E40" s="286">
        <v>61242</v>
      </c>
      <c r="F40" s="286">
        <v>0</v>
      </c>
      <c r="G40" s="286">
        <v>61242</v>
      </c>
      <c r="H40" s="286">
        <v>52011</v>
      </c>
      <c r="I40" s="286">
        <v>0</v>
      </c>
      <c r="J40" s="287">
        <v>52011</v>
      </c>
    </row>
    <row r="41" spans="1:10" ht="15.75" x14ac:dyDescent="0.25">
      <c r="A41" s="6"/>
      <c r="B41" s="183" t="s">
        <v>539</v>
      </c>
      <c r="C41" s="8" t="s">
        <v>137</v>
      </c>
      <c r="D41" s="382"/>
      <c r="E41" s="286">
        <v>0</v>
      </c>
      <c r="F41" s="286">
        <v>0</v>
      </c>
      <c r="G41" s="286">
        <v>0</v>
      </c>
      <c r="H41" s="286">
        <v>0</v>
      </c>
      <c r="I41" s="286">
        <v>0</v>
      </c>
      <c r="J41" s="287">
        <v>0</v>
      </c>
    </row>
    <row r="42" spans="1:10" ht="15.75" x14ac:dyDescent="0.25">
      <c r="A42" s="6"/>
      <c r="B42" s="6" t="s">
        <v>540</v>
      </c>
      <c r="C42" s="8" t="s">
        <v>138</v>
      </c>
      <c r="D42" s="382"/>
      <c r="E42" s="286">
        <v>0</v>
      </c>
      <c r="F42" s="286">
        <v>0</v>
      </c>
      <c r="G42" s="286">
        <v>0</v>
      </c>
      <c r="H42" s="286">
        <v>0</v>
      </c>
      <c r="I42" s="286">
        <v>0</v>
      </c>
      <c r="J42" s="287">
        <v>0</v>
      </c>
    </row>
    <row r="43" spans="1:10" ht="15.75" x14ac:dyDescent="0.25">
      <c r="A43" s="6"/>
      <c r="B43" s="6" t="s">
        <v>541</v>
      </c>
      <c r="C43" s="8" t="s">
        <v>139</v>
      </c>
      <c r="D43" s="382"/>
      <c r="E43" s="286">
        <v>0</v>
      </c>
      <c r="F43" s="286">
        <v>0</v>
      </c>
      <c r="G43" s="286">
        <v>0</v>
      </c>
      <c r="H43" s="286">
        <v>0</v>
      </c>
      <c r="I43" s="286">
        <v>0</v>
      </c>
      <c r="J43" s="287">
        <v>0</v>
      </c>
    </row>
    <row r="44" spans="1:10" ht="15.75" x14ac:dyDescent="0.25">
      <c r="A44" s="6"/>
      <c r="B44" s="29" t="s">
        <v>50</v>
      </c>
      <c r="C44" s="12" t="s">
        <v>140</v>
      </c>
      <c r="D44" s="381"/>
      <c r="E44" s="285">
        <v>3453364</v>
      </c>
      <c r="F44" s="285">
        <v>41302697</v>
      </c>
      <c r="G44" s="285">
        <v>44756061</v>
      </c>
      <c r="H44" s="285">
        <v>7182905</v>
      </c>
      <c r="I44" s="285">
        <v>25158089</v>
      </c>
      <c r="J44" s="288">
        <v>32340994</v>
      </c>
    </row>
    <row r="45" spans="1:10" ht="15.75" x14ac:dyDescent="0.25">
      <c r="A45" s="6"/>
      <c r="B45" s="182" t="s">
        <v>52</v>
      </c>
      <c r="C45" s="146" t="s">
        <v>218</v>
      </c>
      <c r="D45" s="384"/>
      <c r="E45" s="286">
        <v>0</v>
      </c>
      <c r="F45" s="286">
        <v>0</v>
      </c>
      <c r="G45" s="286">
        <v>0</v>
      </c>
      <c r="H45" s="286">
        <v>0</v>
      </c>
      <c r="I45" s="286">
        <v>0</v>
      </c>
      <c r="J45" s="287">
        <v>0</v>
      </c>
    </row>
    <row r="46" spans="1:10" ht="15.75" x14ac:dyDescent="0.25">
      <c r="A46" s="6"/>
      <c r="B46" s="182" t="s">
        <v>199</v>
      </c>
      <c r="C46" s="146" t="s">
        <v>219</v>
      </c>
      <c r="D46" s="384"/>
      <c r="E46" s="286">
        <v>0</v>
      </c>
      <c r="F46" s="286">
        <v>0</v>
      </c>
      <c r="G46" s="286">
        <v>0</v>
      </c>
      <c r="H46" s="286">
        <v>0</v>
      </c>
      <c r="I46" s="286">
        <v>0</v>
      </c>
      <c r="J46" s="287">
        <v>0</v>
      </c>
    </row>
    <row r="47" spans="1:10" ht="15.75" x14ac:dyDescent="0.25">
      <c r="A47" s="6"/>
      <c r="B47" s="182" t="s">
        <v>200</v>
      </c>
      <c r="C47" s="146" t="s">
        <v>220</v>
      </c>
      <c r="D47" s="384"/>
      <c r="E47" s="286">
        <v>0</v>
      </c>
      <c r="F47" s="286">
        <v>0</v>
      </c>
      <c r="G47" s="286">
        <v>0</v>
      </c>
      <c r="H47" s="286">
        <v>0</v>
      </c>
      <c r="I47" s="286">
        <v>0</v>
      </c>
      <c r="J47" s="287">
        <v>0</v>
      </c>
    </row>
    <row r="48" spans="1:10" ht="15.75" x14ac:dyDescent="0.25">
      <c r="A48" s="6"/>
      <c r="B48" s="182" t="s">
        <v>201</v>
      </c>
      <c r="C48" s="146" t="s">
        <v>221</v>
      </c>
      <c r="D48" s="384"/>
      <c r="E48" s="286">
        <v>0</v>
      </c>
      <c r="F48" s="286">
        <v>0</v>
      </c>
      <c r="G48" s="286">
        <v>0</v>
      </c>
      <c r="H48" s="286">
        <v>0</v>
      </c>
      <c r="I48" s="286">
        <v>0</v>
      </c>
      <c r="J48" s="287">
        <v>0</v>
      </c>
    </row>
    <row r="49" spans="1:10" ht="15.75" x14ac:dyDescent="0.25">
      <c r="A49" s="6"/>
      <c r="B49" s="182" t="s">
        <v>54</v>
      </c>
      <c r="C49" s="146" t="s">
        <v>206</v>
      </c>
      <c r="D49" s="384"/>
      <c r="E49" s="286">
        <v>3453364</v>
      </c>
      <c r="F49" s="286">
        <v>41302697</v>
      </c>
      <c r="G49" s="286">
        <v>44756061</v>
      </c>
      <c r="H49" s="286">
        <v>7182905</v>
      </c>
      <c r="I49" s="286">
        <v>25158089</v>
      </c>
      <c r="J49" s="287">
        <v>32340994</v>
      </c>
    </row>
    <row r="50" spans="1:10" ht="15.75" x14ac:dyDescent="0.25">
      <c r="A50" s="6"/>
      <c r="B50" s="183" t="s">
        <v>222</v>
      </c>
      <c r="C50" s="8" t="s">
        <v>195</v>
      </c>
      <c r="D50" s="384"/>
      <c r="E50" s="286">
        <v>3453364</v>
      </c>
      <c r="F50" s="286">
        <v>35806167</v>
      </c>
      <c r="G50" s="286">
        <v>39259531</v>
      </c>
      <c r="H50" s="286">
        <v>7182905</v>
      </c>
      <c r="I50" s="286">
        <v>19780227</v>
      </c>
      <c r="J50" s="287">
        <v>26963132</v>
      </c>
    </row>
    <row r="51" spans="1:10" ht="15.75" x14ac:dyDescent="0.25">
      <c r="A51" s="6"/>
      <c r="B51" s="183" t="s">
        <v>223</v>
      </c>
      <c r="C51" s="8" t="s">
        <v>141</v>
      </c>
      <c r="D51" s="382"/>
      <c r="E51" s="286">
        <v>1374851</v>
      </c>
      <c r="F51" s="286">
        <v>15634425</v>
      </c>
      <c r="G51" s="286">
        <v>17009276</v>
      </c>
      <c r="H51" s="286">
        <v>1847030</v>
      </c>
      <c r="I51" s="286">
        <v>8868953</v>
      </c>
      <c r="J51" s="287">
        <v>10715983</v>
      </c>
    </row>
    <row r="52" spans="1:10" ht="15.75" x14ac:dyDescent="0.25">
      <c r="A52" s="6"/>
      <c r="B52" s="183" t="s">
        <v>224</v>
      </c>
      <c r="C52" s="8" t="s">
        <v>142</v>
      </c>
      <c r="D52" s="382"/>
      <c r="E52" s="286">
        <v>2078513</v>
      </c>
      <c r="F52" s="286">
        <v>20171742</v>
      </c>
      <c r="G52" s="286">
        <v>22250255</v>
      </c>
      <c r="H52" s="286">
        <v>5335875</v>
      </c>
      <c r="I52" s="286">
        <v>10911274</v>
      </c>
      <c r="J52" s="287">
        <v>16247149</v>
      </c>
    </row>
    <row r="53" spans="1:10" ht="15.75" x14ac:dyDescent="0.25">
      <c r="A53" s="6"/>
      <c r="B53" s="183" t="s">
        <v>225</v>
      </c>
      <c r="C53" s="8" t="s">
        <v>332</v>
      </c>
      <c r="D53" s="382"/>
      <c r="E53" s="286">
        <v>0</v>
      </c>
      <c r="F53" s="286">
        <v>5496530</v>
      </c>
      <c r="G53" s="286">
        <v>5496530</v>
      </c>
      <c r="H53" s="286">
        <v>0</v>
      </c>
      <c r="I53" s="286">
        <v>5377862</v>
      </c>
      <c r="J53" s="287">
        <v>5377862</v>
      </c>
    </row>
    <row r="54" spans="1:10" ht="15.75" x14ac:dyDescent="0.25">
      <c r="A54" s="6"/>
      <c r="B54" s="183" t="s">
        <v>56</v>
      </c>
      <c r="C54" s="8" t="s">
        <v>73</v>
      </c>
      <c r="D54" s="382"/>
      <c r="E54" s="286">
        <v>0</v>
      </c>
      <c r="F54" s="286">
        <v>0</v>
      </c>
      <c r="G54" s="286">
        <v>0</v>
      </c>
      <c r="H54" s="286">
        <v>0</v>
      </c>
      <c r="I54" s="286">
        <v>0</v>
      </c>
      <c r="J54" s="287">
        <v>0</v>
      </c>
    </row>
    <row r="55" spans="1:10" ht="15.75" x14ac:dyDescent="0.25">
      <c r="A55" s="6"/>
      <c r="B55" s="184" t="s">
        <v>143</v>
      </c>
      <c r="C55" s="174"/>
      <c r="D55" s="382"/>
      <c r="E55" s="285">
        <v>531945482</v>
      </c>
      <c r="F55" s="285">
        <v>120967267</v>
      </c>
      <c r="G55" s="285">
        <v>652912749</v>
      </c>
      <c r="H55" s="285">
        <v>500858383</v>
      </c>
      <c r="I55" s="285">
        <v>103842397</v>
      </c>
      <c r="J55" s="288">
        <v>604700780</v>
      </c>
    </row>
    <row r="56" spans="1:10" ht="15.75" x14ac:dyDescent="0.25">
      <c r="A56" s="6"/>
      <c r="B56" s="29" t="s">
        <v>60</v>
      </c>
      <c r="C56" s="12" t="s">
        <v>144</v>
      </c>
      <c r="D56" s="382"/>
      <c r="E56" s="285">
        <v>8016428</v>
      </c>
      <c r="F56" s="285">
        <v>7238740</v>
      </c>
      <c r="G56" s="285">
        <v>15255168</v>
      </c>
      <c r="H56" s="285">
        <v>6623268</v>
      </c>
      <c r="I56" s="285">
        <v>7591452</v>
      </c>
      <c r="J56" s="288">
        <v>14214720</v>
      </c>
    </row>
    <row r="57" spans="1:10" ht="15.75" x14ac:dyDescent="0.25">
      <c r="A57" s="6"/>
      <c r="B57" s="183" t="s">
        <v>542</v>
      </c>
      <c r="C57" s="8" t="s">
        <v>145</v>
      </c>
      <c r="D57" s="382"/>
      <c r="E57" s="286">
        <v>0</v>
      </c>
      <c r="F57" s="286">
        <v>0</v>
      </c>
      <c r="G57" s="286">
        <v>0</v>
      </c>
      <c r="H57" s="286">
        <v>0</v>
      </c>
      <c r="I57" s="286">
        <v>0</v>
      </c>
      <c r="J57" s="287">
        <v>0</v>
      </c>
    </row>
    <row r="58" spans="1:10" ht="15.75" x14ac:dyDescent="0.25">
      <c r="A58" s="6"/>
      <c r="B58" s="183" t="s">
        <v>543</v>
      </c>
      <c r="C58" s="8" t="s">
        <v>146</v>
      </c>
      <c r="D58" s="382"/>
      <c r="E58" s="286">
        <v>0</v>
      </c>
      <c r="F58" s="286">
        <v>0</v>
      </c>
      <c r="G58" s="286">
        <v>0</v>
      </c>
      <c r="H58" s="286">
        <v>0</v>
      </c>
      <c r="I58" s="286">
        <v>0</v>
      </c>
      <c r="J58" s="287">
        <v>0</v>
      </c>
    </row>
    <row r="59" spans="1:10" ht="15.75" x14ac:dyDescent="0.25">
      <c r="A59" s="6"/>
      <c r="B59" s="183" t="s">
        <v>544</v>
      </c>
      <c r="C59" s="8" t="s">
        <v>147</v>
      </c>
      <c r="D59" s="382"/>
      <c r="E59" s="286">
        <v>3380015</v>
      </c>
      <c r="F59" s="286">
        <v>465456</v>
      </c>
      <c r="G59" s="286">
        <v>3845471</v>
      </c>
      <c r="H59" s="286">
        <v>2729573</v>
      </c>
      <c r="I59" s="286">
        <v>355166</v>
      </c>
      <c r="J59" s="287">
        <v>3084739</v>
      </c>
    </row>
    <row r="60" spans="1:10" ht="15.75" x14ac:dyDescent="0.25">
      <c r="A60" s="6"/>
      <c r="B60" s="183" t="s">
        <v>545</v>
      </c>
      <c r="C60" s="8" t="s">
        <v>148</v>
      </c>
      <c r="D60" s="382"/>
      <c r="E60" s="286">
        <v>1097677</v>
      </c>
      <c r="F60" s="286">
        <v>815840</v>
      </c>
      <c r="G60" s="286">
        <v>1913517</v>
      </c>
      <c r="H60" s="286">
        <v>968091</v>
      </c>
      <c r="I60" s="286">
        <v>217904</v>
      </c>
      <c r="J60" s="287">
        <v>1185995</v>
      </c>
    </row>
    <row r="61" spans="1:10" ht="15.75" x14ac:dyDescent="0.25">
      <c r="A61" s="6"/>
      <c r="B61" s="183" t="s">
        <v>546</v>
      </c>
      <c r="C61" s="8" t="s">
        <v>149</v>
      </c>
      <c r="D61" s="382"/>
      <c r="E61" s="286">
        <v>0</v>
      </c>
      <c r="F61" s="286">
        <v>0</v>
      </c>
      <c r="G61" s="286">
        <v>0</v>
      </c>
      <c r="H61" s="286">
        <v>0</v>
      </c>
      <c r="I61" s="286">
        <v>0</v>
      </c>
      <c r="J61" s="287">
        <v>0</v>
      </c>
    </row>
    <row r="62" spans="1:10" ht="15.75" x14ac:dyDescent="0.25">
      <c r="A62" s="6"/>
      <c r="B62" s="183" t="s">
        <v>547</v>
      </c>
      <c r="C62" s="8" t="s">
        <v>150</v>
      </c>
      <c r="D62" s="382"/>
      <c r="E62" s="286">
        <v>0</v>
      </c>
      <c r="F62" s="286">
        <v>0</v>
      </c>
      <c r="G62" s="286">
        <v>0</v>
      </c>
      <c r="H62" s="286">
        <v>0</v>
      </c>
      <c r="I62" s="286">
        <v>0</v>
      </c>
      <c r="J62" s="287">
        <v>0</v>
      </c>
    </row>
    <row r="63" spans="1:10" ht="15.75" x14ac:dyDescent="0.25">
      <c r="A63" s="6"/>
      <c r="B63" s="183" t="s">
        <v>548</v>
      </c>
      <c r="C63" s="8" t="s">
        <v>151</v>
      </c>
      <c r="D63" s="382"/>
      <c r="E63" s="286">
        <v>461</v>
      </c>
      <c r="F63" s="286">
        <v>2782130</v>
      </c>
      <c r="G63" s="286">
        <v>2782591</v>
      </c>
      <c r="H63" s="286">
        <v>0</v>
      </c>
      <c r="I63" s="286">
        <v>1184805</v>
      </c>
      <c r="J63" s="287">
        <v>1184805</v>
      </c>
    </row>
    <row r="64" spans="1:10" ht="15.75" x14ac:dyDescent="0.25">
      <c r="A64" s="6"/>
      <c r="B64" s="183" t="s">
        <v>549</v>
      </c>
      <c r="C64" s="8" t="s">
        <v>152</v>
      </c>
      <c r="D64" s="382"/>
      <c r="E64" s="286">
        <v>3538275</v>
      </c>
      <c r="F64" s="286">
        <v>3175314</v>
      </c>
      <c r="G64" s="286">
        <v>6713589</v>
      </c>
      <c r="H64" s="286">
        <v>2925604</v>
      </c>
      <c r="I64" s="286">
        <v>5833577</v>
      </c>
      <c r="J64" s="287">
        <v>8759181</v>
      </c>
    </row>
    <row r="65" spans="1:10" ht="15.75" x14ac:dyDescent="0.25">
      <c r="A65" s="6"/>
      <c r="B65" s="29" t="s">
        <v>61</v>
      </c>
      <c r="C65" s="12" t="s">
        <v>153</v>
      </c>
      <c r="D65" s="382"/>
      <c r="E65" s="285">
        <v>523929054</v>
      </c>
      <c r="F65" s="285">
        <v>113593701</v>
      </c>
      <c r="G65" s="285">
        <v>637522755</v>
      </c>
      <c r="H65" s="285">
        <v>494235115</v>
      </c>
      <c r="I65" s="285">
        <v>96148511</v>
      </c>
      <c r="J65" s="288">
        <v>590383626</v>
      </c>
    </row>
    <row r="66" spans="1:10" ht="15.75" x14ac:dyDescent="0.25">
      <c r="A66" s="6"/>
      <c r="B66" s="185" t="s">
        <v>550</v>
      </c>
      <c r="C66" s="8" t="s">
        <v>154</v>
      </c>
      <c r="D66" s="382"/>
      <c r="E66" s="286">
        <v>67819</v>
      </c>
      <c r="F66" s="286">
        <v>0</v>
      </c>
      <c r="G66" s="286">
        <v>67819</v>
      </c>
      <c r="H66" s="286">
        <v>72701</v>
      </c>
      <c r="I66" s="286">
        <v>0</v>
      </c>
      <c r="J66" s="287">
        <v>72701</v>
      </c>
    </row>
    <row r="67" spans="1:10" ht="15.75" x14ac:dyDescent="0.25">
      <c r="A67" s="6"/>
      <c r="B67" s="183" t="s">
        <v>551</v>
      </c>
      <c r="C67" s="8" t="s">
        <v>155</v>
      </c>
      <c r="D67" s="382"/>
      <c r="E67" s="286">
        <v>196407477</v>
      </c>
      <c r="F67" s="286">
        <v>23925960</v>
      </c>
      <c r="G67" s="286">
        <v>220333437</v>
      </c>
      <c r="H67" s="286">
        <v>182565228</v>
      </c>
      <c r="I67" s="286">
        <v>20011591</v>
      </c>
      <c r="J67" s="287">
        <v>202576819</v>
      </c>
    </row>
    <row r="68" spans="1:10" ht="15.75" x14ac:dyDescent="0.25">
      <c r="A68" s="6"/>
      <c r="B68" s="185" t="s">
        <v>552</v>
      </c>
      <c r="C68" s="8" t="s">
        <v>156</v>
      </c>
      <c r="D68" s="382"/>
      <c r="E68" s="286">
        <v>9145301</v>
      </c>
      <c r="F68" s="286">
        <v>4918978</v>
      </c>
      <c r="G68" s="286">
        <v>14064279</v>
      </c>
      <c r="H68" s="286">
        <v>8269560</v>
      </c>
      <c r="I68" s="286">
        <v>2435120</v>
      </c>
      <c r="J68" s="287">
        <v>10704680</v>
      </c>
    </row>
    <row r="69" spans="1:10" ht="15.75" x14ac:dyDescent="0.25">
      <c r="A69" s="6"/>
      <c r="B69" s="183" t="s">
        <v>553</v>
      </c>
      <c r="C69" s="8" t="s">
        <v>157</v>
      </c>
      <c r="D69" s="382"/>
      <c r="E69" s="286">
        <v>0</v>
      </c>
      <c r="F69" s="286">
        <v>0</v>
      </c>
      <c r="G69" s="286">
        <v>0</v>
      </c>
      <c r="H69" s="286">
        <v>0</v>
      </c>
      <c r="I69" s="286">
        <v>0</v>
      </c>
      <c r="J69" s="287">
        <v>0</v>
      </c>
    </row>
    <row r="70" spans="1:10" ht="15.75" x14ac:dyDescent="0.25">
      <c r="A70" s="6"/>
      <c r="B70" s="185" t="s">
        <v>554</v>
      </c>
      <c r="C70" s="8" t="s">
        <v>158</v>
      </c>
      <c r="D70" s="382"/>
      <c r="E70" s="286">
        <v>59725236</v>
      </c>
      <c r="F70" s="286">
        <v>1666459</v>
      </c>
      <c r="G70" s="286">
        <v>61391695</v>
      </c>
      <c r="H70" s="286">
        <v>62581608</v>
      </c>
      <c r="I70" s="286">
        <v>1350437</v>
      </c>
      <c r="J70" s="287">
        <v>63932045</v>
      </c>
    </row>
    <row r="71" spans="1:10" ht="15.75" x14ac:dyDescent="0.25">
      <c r="A71" s="6"/>
      <c r="B71" s="183" t="s">
        <v>555</v>
      </c>
      <c r="C71" s="8" t="s">
        <v>159</v>
      </c>
      <c r="D71" s="382"/>
      <c r="E71" s="286">
        <v>258352212</v>
      </c>
      <c r="F71" s="286">
        <v>83082304</v>
      </c>
      <c r="G71" s="286">
        <v>341434516</v>
      </c>
      <c r="H71" s="286">
        <v>240505750</v>
      </c>
      <c r="I71" s="286">
        <v>72351363</v>
      </c>
      <c r="J71" s="287">
        <v>312857113</v>
      </c>
    </row>
    <row r="72" spans="1:10" ht="15.75" x14ac:dyDescent="0.25">
      <c r="A72" s="6"/>
      <c r="B72" s="183" t="s">
        <v>556</v>
      </c>
      <c r="C72" s="8" t="s">
        <v>160</v>
      </c>
      <c r="D72" s="382"/>
      <c r="E72" s="286">
        <v>231009</v>
      </c>
      <c r="F72" s="286">
        <v>0</v>
      </c>
      <c r="G72" s="286">
        <v>231009</v>
      </c>
      <c r="H72" s="286">
        <v>240268</v>
      </c>
      <c r="I72" s="286">
        <v>0</v>
      </c>
      <c r="J72" s="287">
        <v>240268</v>
      </c>
    </row>
    <row r="73" spans="1:10" ht="15.75" x14ac:dyDescent="0.25">
      <c r="A73" s="6"/>
      <c r="B73" s="29" t="s">
        <v>62</v>
      </c>
      <c r="C73" s="24" t="s">
        <v>161</v>
      </c>
      <c r="D73" s="382"/>
      <c r="E73" s="285">
        <v>0</v>
      </c>
      <c r="F73" s="285">
        <v>134826</v>
      </c>
      <c r="G73" s="285">
        <v>134826</v>
      </c>
      <c r="H73" s="285">
        <v>0</v>
      </c>
      <c r="I73" s="285">
        <v>102434</v>
      </c>
      <c r="J73" s="288">
        <v>102434</v>
      </c>
    </row>
    <row r="74" spans="1:10" ht="15.75" x14ac:dyDescent="0.25">
      <c r="A74" s="6"/>
      <c r="B74" s="6"/>
      <c r="C74" s="18"/>
      <c r="D74" s="382"/>
      <c r="E74" s="286"/>
      <c r="F74" s="286"/>
      <c r="G74" s="286"/>
      <c r="H74" s="286"/>
      <c r="I74" s="286"/>
      <c r="J74" s="287"/>
    </row>
    <row r="75" spans="1:10" ht="15.75" x14ac:dyDescent="0.25">
      <c r="A75" s="30"/>
      <c r="B75" s="30"/>
      <c r="C75" s="186" t="s">
        <v>162</v>
      </c>
      <c r="D75" s="33"/>
      <c r="E75" s="289">
        <v>543675006</v>
      </c>
      <c r="F75" s="289">
        <v>172009318</v>
      </c>
      <c r="G75" s="289">
        <v>715684324</v>
      </c>
      <c r="H75" s="289">
        <v>515173948</v>
      </c>
      <c r="I75" s="289">
        <v>136010304</v>
      </c>
      <c r="J75" s="290">
        <v>651184252</v>
      </c>
    </row>
    <row r="79" spans="1:10" x14ac:dyDescent="0.2">
      <c r="E79" s="283">
        <f t="shared" ref="E79:J79" si="0">+E9-E10-E27-E44</f>
        <v>0</v>
      </c>
      <c r="F79" s="283">
        <f t="shared" si="0"/>
        <v>0</v>
      </c>
      <c r="G79" s="283">
        <f t="shared" si="0"/>
        <v>0</v>
      </c>
      <c r="H79" s="283">
        <f t="shared" si="0"/>
        <v>0</v>
      </c>
      <c r="I79" s="283">
        <f t="shared" si="0"/>
        <v>0</v>
      </c>
      <c r="J79" s="283">
        <f t="shared" si="0"/>
        <v>0</v>
      </c>
    </row>
    <row r="80" spans="1:10" x14ac:dyDescent="0.2">
      <c r="E80" s="283">
        <f t="shared" ref="E80:J80" si="1">+E10-E11-E15-E18-E21-E22-E25-E26</f>
        <v>0</v>
      </c>
      <c r="F80" s="283">
        <f t="shared" si="1"/>
        <v>0</v>
      </c>
      <c r="G80" s="283">
        <f t="shared" si="1"/>
        <v>0</v>
      </c>
      <c r="H80" s="283">
        <f t="shared" si="1"/>
        <v>0</v>
      </c>
      <c r="I80" s="283">
        <f t="shared" si="1"/>
        <v>0</v>
      </c>
      <c r="J80" s="283">
        <f t="shared" si="1"/>
        <v>0</v>
      </c>
    </row>
    <row r="81" spans="5:10" x14ac:dyDescent="0.2">
      <c r="E81" s="283">
        <f t="shared" ref="E81:J81" si="2">+E11-E12-E13-E14</f>
        <v>0</v>
      </c>
      <c r="F81" s="283">
        <f t="shared" si="2"/>
        <v>0</v>
      </c>
      <c r="G81" s="283">
        <f t="shared" si="2"/>
        <v>0</v>
      </c>
      <c r="H81" s="283">
        <f t="shared" si="2"/>
        <v>0</v>
      </c>
      <c r="I81" s="283">
        <f t="shared" si="2"/>
        <v>0</v>
      </c>
      <c r="J81" s="283">
        <f t="shared" si="2"/>
        <v>0</v>
      </c>
    </row>
    <row r="82" spans="5:10" x14ac:dyDescent="0.2">
      <c r="E82" s="283">
        <f t="shared" ref="E82:J82" si="3">+E15-E16-E17</f>
        <v>0</v>
      </c>
      <c r="F82" s="283">
        <f t="shared" si="3"/>
        <v>0</v>
      </c>
      <c r="G82" s="283">
        <f t="shared" si="3"/>
        <v>0</v>
      </c>
      <c r="H82" s="283">
        <f t="shared" si="3"/>
        <v>0</v>
      </c>
      <c r="I82" s="283">
        <f t="shared" si="3"/>
        <v>0</v>
      </c>
      <c r="J82" s="283">
        <f t="shared" si="3"/>
        <v>0</v>
      </c>
    </row>
    <row r="83" spans="5:10" x14ac:dyDescent="0.2">
      <c r="E83" s="283">
        <f t="shared" ref="E83:J83" si="4">+E22-E23-E24</f>
        <v>0</v>
      </c>
      <c r="F83" s="283">
        <f t="shared" si="4"/>
        <v>0</v>
      </c>
      <c r="G83" s="283">
        <f t="shared" si="4"/>
        <v>0</v>
      </c>
      <c r="H83" s="283">
        <f t="shared" si="4"/>
        <v>0</v>
      </c>
      <c r="I83" s="283">
        <f t="shared" si="4"/>
        <v>0</v>
      </c>
      <c r="J83" s="283">
        <f t="shared" si="4"/>
        <v>0</v>
      </c>
    </row>
    <row r="84" spans="5:10" x14ac:dyDescent="0.2">
      <c r="E84" s="283">
        <f t="shared" ref="E84:J84" si="5">+E27-E28-E41</f>
        <v>0</v>
      </c>
      <c r="F84" s="283">
        <f t="shared" si="5"/>
        <v>0</v>
      </c>
      <c r="G84" s="283">
        <f t="shared" si="5"/>
        <v>0</v>
      </c>
      <c r="H84" s="283">
        <f t="shared" si="5"/>
        <v>0</v>
      </c>
      <c r="I84" s="283">
        <f t="shared" si="5"/>
        <v>0</v>
      </c>
      <c r="J84" s="283">
        <f t="shared" si="5"/>
        <v>0</v>
      </c>
    </row>
    <row r="85" spans="5:10" x14ac:dyDescent="0.2">
      <c r="E85" s="283">
        <f t="shared" ref="E85:J85" si="6">+E28-SUM(E29:E40)</f>
        <v>0</v>
      </c>
      <c r="F85" s="283">
        <f t="shared" si="6"/>
        <v>0</v>
      </c>
      <c r="G85" s="283">
        <f t="shared" si="6"/>
        <v>0</v>
      </c>
      <c r="H85" s="283">
        <f t="shared" si="6"/>
        <v>0</v>
      </c>
      <c r="I85" s="283">
        <f t="shared" si="6"/>
        <v>0</v>
      </c>
      <c r="J85" s="283">
        <f t="shared" si="6"/>
        <v>0</v>
      </c>
    </row>
    <row r="86" spans="5:10" x14ac:dyDescent="0.2">
      <c r="E86" s="283">
        <f t="shared" ref="E86:J86" si="7">+E41-E42-E43</f>
        <v>0</v>
      </c>
      <c r="F86" s="283">
        <f t="shared" si="7"/>
        <v>0</v>
      </c>
      <c r="G86" s="283">
        <f t="shared" si="7"/>
        <v>0</v>
      </c>
      <c r="H86" s="283">
        <f t="shared" si="7"/>
        <v>0</v>
      </c>
      <c r="I86" s="283">
        <f t="shared" si="7"/>
        <v>0</v>
      </c>
      <c r="J86" s="283">
        <f t="shared" si="7"/>
        <v>0</v>
      </c>
    </row>
    <row r="87" spans="5:10" x14ac:dyDescent="0.2">
      <c r="E87" s="283">
        <f t="shared" ref="E87:J87" si="8">+E44-E45-E49-E54</f>
        <v>0</v>
      </c>
      <c r="F87" s="283">
        <f t="shared" si="8"/>
        <v>0</v>
      </c>
      <c r="G87" s="283">
        <f t="shared" si="8"/>
        <v>0</v>
      </c>
      <c r="H87" s="283">
        <f t="shared" si="8"/>
        <v>0</v>
      </c>
      <c r="I87" s="283">
        <f t="shared" si="8"/>
        <v>0</v>
      </c>
      <c r="J87" s="283">
        <f t="shared" si="8"/>
        <v>0</v>
      </c>
    </row>
    <row r="88" spans="5:10" x14ac:dyDescent="0.2">
      <c r="E88" s="283">
        <f t="shared" ref="E88:J88" si="9">+E45-E46-E47-E48</f>
        <v>0</v>
      </c>
      <c r="F88" s="283">
        <f t="shared" si="9"/>
        <v>0</v>
      </c>
      <c r="G88" s="283">
        <f t="shared" si="9"/>
        <v>0</v>
      </c>
      <c r="H88" s="283">
        <f t="shared" si="9"/>
        <v>0</v>
      </c>
      <c r="I88" s="283">
        <f t="shared" si="9"/>
        <v>0</v>
      </c>
      <c r="J88" s="283">
        <f t="shared" si="9"/>
        <v>0</v>
      </c>
    </row>
    <row r="89" spans="5:10" x14ac:dyDescent="0.2">
      <c r="E89" s="283">
        <f t="shared" ref="E89:J89" si="10">+E49-E50-E53</f>
        <v>0</v>
      </c>
      <c r="F89" s="283">
        <f t="shared" si="10"/>
        <v>0</v>
      </c>
      <c r="G89" s="283">
        <f t="shared" si="10"/>
        <v>0</v>
      </c>
      <c r="H89" s="283">
        <f t="shared" si="10"/>
        <v>0</v>
      </c>
      <c r="I89" s="283">
        <f t="shared" si="10"/>
        <v>0</v>
      </c>
      <c r="J89" s="283">
        <f t="shared" si="10"/>
        <v>0</v>
      </c>
    </row>
    <row r="90" spans="5:10" x14ac:dyDescent="0.2">
      <c r="E90" s="283">
        <f t="shared" ref="E90:J90" si="11">+E50-E51-E52</f>
        <v>0</v>
      </c>
      <c r="F90" s="283">
        <f t="shared" si="11"/>
        <v>0</v>
      </c>
      <c r="G90" s="283">
        <f t="shared" si="11"/>
        <v>0</v>
      </c>
      <c r="H90" s="283">
        <f t="shared" si="11"/>
        <v>0</v>
      </c>
      <c r="I90" s="283">
        <f t="shared" si="11"/>
        <v>0</v>
      </c>
      <c r="J90" s="283">
        <f t="shared" si="11"/>
        <v>0</v>
      </c>
    </row>
    <row r="91" spans="5:10" x14ac:dyDescent="0.2">
      <c r="E91" s="283">
        <f t="shared" ref="E91:J91" si="12">+E55-E56-E65-E73</f>
        <v>0</v>
      </c>
      <c r="F91" s="283">
        <f t="shared" si="12"/>
        <v>0</v>
      </c>
      <c r="G91" s="283">
        <f t="shared" si="12"/>
        <v>0</v>
      </c>
      <c r="H91" s="283">
        <f t="shared" si="12"/>
        <v>0</v>
      </c>
      <c r="I91" s="283">
        <f t="shared" si="12"/>
        <v>0</v>
      </c>
      <c r="J91" s="283">
        <f t="shared" si="12"/>
        <v>0</v>
      </c>
    </row>
    <row r="92" spans="5:10" x14ac:dyDescent="0.2">
      <c r="E92" s="283">
        <f t="shared" ref="E92:J92" si="13">+E56-SUM(E57:E64)</f>
        <v>0</v>
      </c>
      <c r="F92" s="283">
        <f t="shared" si="13"/>
        <v>0</v>
      </c>
      <c r="G92" s="283">
        <f t="shared" si="13"/>
        <v>0</v>
      </c>
      <c r="H92" s="283">
        <f t="shared" si="13"/>
        <v>0</v>
      </c>
      <c r="I92" s="283">
        <f t="shared" si="13"/>
        <v>0</v>
      </c>
      <c r="J92" s="283">
        <f t="shared" si="13"/>
        <v>0</v>
      </c>
    </row>
    <row r="93" spans="5:10" x14ac:dyDescent="0.2">
      <c r="E93" s="283">
        <f t="shared" ref="E93:J93" si="14">+E65-SUM(E66:E72)</f>
        <v>0</v>
      </c>
      <c r="F93" s="283">
        <f t="shared" si="14"/>
        <v>0</v>
      </c>
      <c r="G93" s="283">
        <f t="shared" si="14"/>
        <v>0</v>
      </c>
      <c r="H93" s="283">
        <f t="shared" si="14"/>
        <v>0</v>
      </c>
      <c r="I93" s="283">
        <f t="shared" si="14"/>
        <v>0</v>
      </c>
      <c r="J93" s="283">
        <f t="shared" si="14"/>
        <v>0</v>
      </c>
    </row>
    <row r="94" spans="5:10" x14ac:dyDescent="0.2">
      <c r="E94" s="283">
        <f>+E75-E9-E55</f>
        <v>0</v>
      </c>
      <c r="F94" s="283">
        <f>+F75-F9-F55</f>
        <v>0</v>
      </c>
      <c r="G94" s="283">
        <f t="shared" ref="G94:J94" si="15">+G75-G9-G55</f>
        <v>0</v>
      </c>
      <c r="H94" s="283">
        <f t="shared" si="15"/>
        <v>0</v>
      </c>
      <c r="I94" s="283">
        <f t="shared" si="15"/>
        <v>0</v>
      </c>
      <c r="J94" s="283">
        <f t="shared" si="15"/>
        <v>0</v>
      </c>
    </row>
    <row r="95" spans="5:10" x14ac:dyDescent="0.2">
      <c r="E95" s="283"/>
    </row>
    <row r="96" spans="5:10" x14ac:dyDescent="0.2">
      <c r="E96" s="283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B1" zoomScale="60" zoomScaleNormal="70" workbookViewId="0">
      <selection activeCell="Q16" sqref="Q16"/>
    </sheetView>
  </sheetViews>
  <sheetFormatPr defaultRowHeight="15.75" x14ac:dyDescent="0.25"/>
  <cols>
    <col min="1" max="1" width="3.140625" style="127" customWidth="1"/>
    <col min="2" max="2" width="3.42578125" style="34" customWidth="1"/>
    <col min="3" max="3" width="9.140625" style="35" bestFit="1" customWidth="1"/>
    <col min="4" max="4" width="104.140625" style="34" bestFit="1" customWidth="1"/>
    <col min="5" max="5" width="8.28515625" style="34" bestFit="1" customWidth="1"/>
    <col min="6" max="9" width="17.28515625" style="179" customWidth="1"/>
    <col min="10" max="10" width="2.28515625" style="127" bestFit="1" customWidth="1"/>
    <col min="11" max="11" width="9.140625" style="127"/>
    <col min="12" max="12" width="13" style="305" hidden="1" customWidth="1"/>
    <col min="13" max="13" width="13.5703125" style="127" hidden="1" customWidth="1"/>
    <col min="14" max="14" width="11.5703125" style="305" hidden="1" customWidth="1"/>
    <col min="15" max="15" width="9.140625" style="127" customWidth="1"/>
    <col min="16" max="16384" width="9.140625" style="127"/>
  </cols>
  <sheetData>
    <row r="1" spans="2:14" x14ac:dyDescent="0.25">
      <c r="B1" s="8"/>
      <c r="C1" s="7"/>
      <c r="D1" s="8"/>
      <c r="E1" s="8"/>
      <c r="F1" s="8"/>
      <c r="G1" s="8"/>
      <c r="H1" s="238"/>
      <c r="I1" s="238"/>
    </row>
    <row r="2" spans="2:14" x14ac:dyDescent="0.25">
      <c r="B2" s="240"/>
      <c r="C2" s="241"/>
      <c r="D2" s="241"/>
      <c r="E2" s="241"/>
      <c r="F2" s="241"/>
      <c r="G2" s="241"/>
      <c r="H2" s="241"/>
      <c r="I2" s="246"/>
    </row>
    <row r="3" spans="2:14" x14ac:dyDescent="0.25">
      <c r="B3" s="573" t="s">
        <v>568</v>
      </c>
      <c r="C3" s="574"/>
      <c r="D3" s="574"/>
      <c r="E3" s="574"/>
      <c r="F3" s="574"/>
      <c r="G3" s="574"/>
      <c r="H3" s="574"/>
      <c r="I3" s="575"/>
    </row>
    <row r="4" spans="2:14" x14ac:dyDescent="0.25">
      <c r="B4" s="30"/>
      <c r="C4" s="31"/>
      <c r="D4" s="32"/>
      <c r="E4" s="32"/>
      <c r="F4" s="507"/>
      <c r="G4" s="507"/>
      <c r="H4" s="32"/>
      <c r="I4" s="239"/>
    </row>
    <row r="5" spans="2:14" x14ac:dyDescent="0.25">
      <c r="B5" s="6"/>
      <c r="C5" s="7"/>
      <c r="D5" s="8"/>
      <c r="E5" s="193"/>
      <c r="F5" s="605" t="s">
        <v>357</v>
      </c>
      <c r="G5" s="606"/>
      <c r="H5" s="605" t="s">
        <v>357</v>
      </c>
      <c r="I5" s="606"/>
      <c r="J5" s="127" t="s">
        <v>371</v>
      </c>
    </row>
    <row r="6" spans="2:14" x14ac:dyDescent="0.25">
      <c r="B6" s="6"/>
      <c r="C6" s="7"/>
      <c r="D6" s="8"/>
      <c r="E6" s="193"/>
      <c r="F6" s="603" t="s">
        <v>373</v>
      </c>
      <c r="G6" s="604"/>
      <c r="H6" s="603" t="s">
        <v>373</v>
      </c>
      <c r="I6" s="604"/>
    </row>
    <row r="7" spans="2:14" x14ac:dyDescent="0.25">
      <c r="B7" s="6"/>
      <c r="C7" s="11"/>
      <c r="D7" s="12" t="s">
        <v>163</v>
      </c>
      <c r="E7" s="215" t="s">
        <v>2</v>
      </c>
      <c r="F7" s="601" t="s">
        <v>0</v>
      </c>
      <c r="G7" s="602"/>
      <c r="H7" s="601" t="s">
        <v>1</v>
      </c>
      <c r="I7" s="602"/>
    </row>
    <row r="8" spans="2:14" ht="15.75" customHeight="1" x14ac:dyDescent="0.25">
      <c r="B8" s="6"/>
      <c r="C8" s="7"/>
      <c r="D8" s="8"/>
      <c r="E8" s="578" t="s">
        <v>362</v>
      </c>
      <c r="F8" s="580" t="s">
        <v>605</v>
      </c>
      <c r="G8" s="576" t="s">
        <v>606</v>
      </c>
      <c r="H8" s="580" t="s">
        <v>603</v>
      </c>
      <c r="I8" s="576" t="s">
        <v>604</v>
      </c>
    </row>
    <row r="9" spans="2:14" ht="15" customHeight="1" x14ac:dyDescent="0.25">
      <c r="B9" s="30"/>
      <c r="C9" s="31"/>
      <c r="D9" s="244"/>
      <c r="E9" s="579"/>
      <c r="F9" s="581"/>
      <c r="G9" s="577"/>
      <c r="H9" s="581"/>
      <c r="I9" s="577"/>
    </row>
    <row r="10" spans="2:14" x14ac:dyDescent="0.25">
      <c r="B10" s="29"/>
      <c r="C10" s="424" t="s">
        <v>36</v>
      </c>
      <c r="D10" s="415" t="s">
        <v>430</v>
      </c>
      <c r="E10" s="194" t="s">
        <v>343</v>
      </c>
      <c r="F10" s="292">
        <v>2753155</v>
      </c>
      <c r="G10" s="371">
        <f>+F10-L10</f>
        <v>1439658</v>
      </c>
      <c r="H10" s="292">
        <v>1939463</v>
      </c>
      <c r="I10" s="292">
        <f>+H10-N10</f>
        <v>1012515</v>
      </c>
      <c r="L10" s="305">
        <v>1313497</v>
      </c>
      <c r="N10" s="305">
        <v>926948</v>
      </c>
    </row>
    <row r="11" spans="2:14" x14ac:dyDescent="0.25">
      <c r="B11" s="6"/>
      <c r="C11" s="425" t="s">
        <v>4</v>
      </c>
      <c r="D11" s="416" t="s">
        <v>190</v>
      </c>
      <c r="E11" s="194"/>
      <c r="F11" s="304">
        <v>2144699</v>
      </c>
      <c r="G11" s="372">
        <f>+F11-L11</f>
        <v>1131802</v>
      </c>
      <c r="H11" s="304">
        <v>1643509</v>
      </c>
      <c r="I11" s="291">
        <f t="shared" ref="I11:I71" si="0">+H11-N11</f>
        <v>828790</v>
      </c>
      <c r="L11" s="305">
        <v>1012897</v>
      </c>
      <c r="N11" s="305">
        <v>814719</v>
      </c>
    </row>
    <row r="12" spans="2:14" x14ac:dyDescent="0.25">
      <c r="B12" s="6"/>
      <c r="C12" s="425" t="s">
        <v>21</v>
      </c>
      <c r="D12" s="416" t="s">
        <v>188</v>
      </c>
      <c r="E12" s="194"/>
      <c r="F12" s="304">
        <v>49240</v>
      </c>
      <c r="G12" s="372">
        <f t="shared" ref="G12:G17" si="1">+F12-L12</f>
        <v>31378</v>
      </c>
      <c r="H12" s="304">
        <v>434</v>
      </c>
      <c r="I12" s="291">
        <f t="shared" si="0"/>
        <v>434</v>
      </c>
      <c r="L12" s="305">
        <v>17862</v>
      </c>
      <c r="N12" s="305">
        <v>0</v>
      </c>
    </row>
    <row r="13" spans="2:14" x14ac:dyDescent="0.25">
      <c r="B13" s="6"/>
      <c r="C13" s="425" t="s">
        <v>65</v>
      </c>
      <c r="D13" s="416" t="s">
        <v>239</v>
      </c>
      <c r="E13" s="194"/>
      <c r="F13" s="304">
        <v>600</v>
      </c>
      <c r="G13" s="372">
        <f t="shared" si="1"/>
        <v>210</v>
      </c>
      <c r="H13" s="304">
        <v>7223</v>
      </c>
      <c r="I13" s="291">
        <f t="shared" si="0"/>
        <v>1072</v>
      </c>
      <c r="L13" s="305">
        <v>390</v>
      </c>
      <c r="N13" s="305">
        <v>6151</v>
      </c>
    </row>
    <row r="14" spans="2:14" x14ac:dyDescent="0.25">
      <c r="B14" s="6"/>
      <c r="C14" s="425" t="s">
        <v>66</v>
      </c>
      <c r="D14" s="416" t="s">
        <v>240</v>
      </c>
      <c r="E14" s="194"/>
      <c r="F14" s="304">
        <v>466</v>
      </c>
      <c r="G14" s="372">
        <f t="shared" si="1"/>
        <v>0</v>
      </c>
      <c r="H14" s="304">
        <v>3617</v>
      </c>
      <c r="I14" s="291">
        <f t="shared" si="0"/>
        <v>2376</v>
      </c>
      <c r="L14" s="305">
        <v>466</v>
      </c>
      <c r="N14" s="305">
        <v>1241</v>
      </c>
    </row>
    <row r="15" spans="2:14" x14ac:dyDescent="0.25">
      <c r="B15" s="6"/>
      <c r="C15" s="425" t="s">
        <v>67</v>
      </c>
      <c r="D15" s="416" t="s">
        <v>184</v>
      </c>
      <c r="E15" s="194"/>
      <c r="F15" s="304">
        <v>519686</v>
      </c>
      <c r="G15" s="372">
        <f t="shared" si="1"/>
        <v>254691</v>
      </c>
      <c r="H15" s="304">
        <v>238325</v>
      </c>
      <c r="I15" s="291">
        <f t="shared" si="0"/>
        <v>155540</v>
      </c>
      <c r="L15" s="305">
        <v>264995</v>
      </c>
      <c r="N15" s="305">
        <v>82785</v>
      </c>
    </row>
    <row r="16" spans="2:14" x14ac:dyDescent="0.25">
      <c r="B16" s="6"/>
      <c r="C16" s="425" t="s">
        <v>241</v>
      </c>
      <c r="D16" s="416" t="s">
        <v>390</v>
      </c>
      <c r="E16" s="194"/>
      <c r="F16" s="304">
        <v>21964</v>
      </c>
      <c r="G16" s="372">
        <f t="shared" si="1"/>
        <v>13881</v>
      </c>
      <c r="H16" s="304">
        <v>17206</v>
      </c>
      <c r="I16" s="291">
        <f t="shared" si="0"/>
        <v>9572</v>
      </c>
      <c r="L16" s="305">
        <v>8083</v>
      </c>
      <c r="N16" s="305">
        <v>7634</v>
      </c>
    </row>
    <row r="17" spans="2:14" x14ac:dyDescent="0.25">
      <c r="B17" s="6"/>
      <c r="C17" s="425" t="s">
        <v>242</v>
      </c>
      <c r="D17" s="416" t="s">
        <v>431</v>
      </c>
      <c r="E17" s="194"/>
      <c r="F17" s="304">
        <v>421720</v>
      </c>
      <c r="G17" s="372">
        <f t="shared" si="1"/>
        <v>206446</v>
      </c>
      <c r="H17" s="304">
        <v>203432</v>
      </c>
      <c r="I17" s="291">
        <f t="shared" si="0"/>
        <v>128281</v>
      </c>
      <c r="L17" s="305">
        <v>215274</v>
      </c>
      <c r="N17" s="305">
        <v>75151</v>
      </c>
    </row>
    <row r="18" spans="2:14" x14ac:dyDescent="0.25">
      <c r="B18" s="6"/>
      <c r="C18" s="425" t="s">
        <v>243</v>
      </c>
      <c r="D18" s="416" t="s">
        <v>432</v>
      </c>
      <c r="E18" s="194"/>
      <c r="F18" s="304">
        <v>76002</v>
      </c>
      <c r="G18" s="372">
        <f t="shared" ref="G18:G71" si="2">+F18-L18</f>
        <v>34364</v>
      </c>
      <c r="H18" s="304">
        <v>17687</v>
      </c>
      <c r="I18" s="291">
        <f t="shared" si="0"/>
        <v>17687</v>
      </c>
      <c r="L18" s="305">
        <v>41638</v>
      </c>
      <c r="N18" s="305">
        <v>0</v>
      </c>
    </row>
    <row r="19" spans="2:14" x14ac:dyDescent="0.25">
      <c r="B19" s="6"/>
      <c r="C19" s="425" t="s">
        <v>164</v>
      </c>
      <c r="D19" s="416" t="s">
        <v>185</v>
      </c>
      <c r="E19" s="194"/>
      <c r="F19" s="304">
        <v>18704</v>
      </c>
      <c r="G19" s="372">
        <f t="shared" si="2"/>
        <v>9383</v>
      </c>
      <c r="H19" s="304">
        <v>29267</v>
      </c>
      <c r="I19" s="291">
        <f t="shared" si="0"/>
        <v>12712</v>
      </c>
      <c r="L19" s="305">
        <v>9321</v>
      </c>
      <c r="N19" s="305">
        <v>16555</v>
      </c>
    </row>
    <row r="20" spans="2:14" x14ac:dyDescent="0.25">
      <c r="B20" s="6"/>
      <c r="C20" s="425" t="s">
        <v>244</v>
      </c>
      <c r="D20" s="417" t="s">
        <v>433</v>
      </c>
      <c r="E20" s="194"/>
      <c r="F20" s="304">
        <v>19760</v>
      </c>
      <c r="G20" s="372">
        <f t="shared" si="2"/>
        <v>12194</v>
      </c>
      <c r="H20" s="304">
        <v>17088</v>
      </c>
      <c r="I20" s="291">
        <f t="shared" si="0"/>
        <v>11591</v>
      </c>
      <c r="J20" s="127" t="s">
        <v>371</v>
      </c>
      <c r="L20" s="305">
        <v>7566</v>
      </c>
      <c r="N20" s="305">
        <v>5497</v>
      </c>
    </row>
    <row r="21" spans="2:14" x14ac:dyDescent="0.25">
      <c r="B21" s="6"/>
      <c r="C21" s="426" t="s">
        <v>38</v>
      </c>
      <c r="D21" s="418" t="s">
        <v>434</v>
      </c>
      <c r="E21" s="194" t="s">
        <v>344</v>
      </c>
      <c r="F21" s="293">
        <v>1826964</v>
      </c>
      <c r="G21" s="373">
        <f t="shared" si="2"/>
        <v>994005</v>
      </c>
      <c r="H21" s="293">
        <v>710660</v>
      </c>
      <c r="I21" s="293">
        <f t="shared" si="0"/>
        <v>358606</v>
      </c>
      <c r="L21" s="305">
        <v>832959</v>
      </c>
      <c r="N21" s="305">
        <v>352054</v>
      </c>
    </row>
    <row r="22" spans="2:14" x14ac:dyDescent="0.25">
      <c r="B22" s="29"/>
      <c r="C22" s="427" t="s">
        <v>39</v>
      </c>
      <c r="D22" s="419" t="s">
        <v>191</v>
      </c>
      <c r="E22" s="194"/>
      <c r="F22" s="304">
        <v>882175</v>
      </c>
      <c r="G22" s="526">
        <f t="shared" si="2"/>
        <v>456101</v>
      </c>
      <c r="H22" s="304">
        <v>474951</v>
      </c>
      <c r="I22" s="304">
        <f t="shared" si="0"/>
        <v>218007</v>
      </c>
      <c r="L22" s="305">
        <v>426074</v>
      </c>
      <c r="N22" s="305">
        <v>256944</v>
      </c>
    </row>
    <row r="23" spans="2:14" x14ac:dyDescent="0.25">
      <c r="B23" s="6"/>
      <c r="C23" s="427" t="s">
        <v>40</v>
      </c>
      <c r="D23" s="417" t="s">
        <v>435</v>
      </c>
      <c r="E23" s="194"/>
      <c r="F23" s="304">
        <v>134460</v>
      </c>
      <c r="G23" s="372">
        <f t="shared" si="2"/>
        <v>25082</v>
      </c>
      <c r="H23" s="304">
        <v>71472</v>
      </c>
      <c r="I23" s="291">
        <f t="shared" si="0"/>
        <v>55942</v>
      </c>
      <c r="L23" s="305">
        <v>109378</v>
      </c>
      <c r="N23" s="305">
        <v>15530</v>
      </c>
    </row>
    <row r="24" spans="2:14" x14ac:dyDescent="0.25">
      <c r="B24" s="6"/>
      <c r="C24" s="427" t="s">
        <v>41</v>
      </c>
      <c r="D24" s="416" t="s">
        <v>333</v>
      </c>
      <c r="E24" s="194"/>
      <c r="F24" s="304">
        <v>355440</v>
      </c>
      <c r="G24" s="372">
        <f t="shared" si="2"/>
        <v>270748</v>
      </c>
      <c r="H24" s="304">
        <v>15079</v>
      </c>
      <c r="I24" s="291">
        <f t="shared" si="0"/>
        <v>11556</v>
      </c>
      <c r="L24" s="305">
        <v>84692</v>
      </c>
      <c r="N24" s="305">
        <v>3523</v>
      </c>
    </row>
    <row r="25" spans="2:14" x14ac:dyDescent="0.25">
      <c r="B25" s="6"/>
      <c r="C25" s="427" t="s">
        <v>42</v>
      </c>
      <c r="D25" s="419" t="s">
        <v>192</v>
      </c>
      <c r="E25" s="194"/>
      <c r="F25" s="304">
        <v>324483</v>
      </c>
      <c r="G25" s="372">
        <f t="shared" si="2"/>
        <v>173073</v>
      </c>
      <c r="H25" s="304">
        <v>49678</v>
      </c>
      <c r="I25" s="291">
        <f t="shared" si="0"/>
        <v>22456</v>
      </c>
      <c r="L25" s="305">
        <v>151410</v>
      </c>
      <c r="N25" s="305">
        <v>27222</v>
      </c>
    </row>
    <row r="26" spans="2:14" x14ac:dyDescent="0.25">
      <c r="B26" s="6"/>
      <c r="C26" s="427" t="s">
        <v>44</v>
      </c>
      <c r="D26" s="419" t="s">
        <v>573</v>
      </c>
      <c r="E26" s="194"/>
      <c r="F26" s="304">
        <v>30365</v>
      </c>
      <c r="G26" s="372">
        <f t="shared" si="2"/>
        <v>16052</v>
      </c>
      <c r="H26" s="304">
        <v>32322</v>
      </c>
      <c r="I26" s="291">
        <f t="shared" si="0"/>
        <v>16282</v>
      </c>
      <c r="L26" s="305">
        <v>14313</v>
      </c>
      <c r="N26" s="305">
        <v>16040</v>
      </c>
    </row>
    <row r="27" spans="2:14" x14ac:dyDescent="0.25">
      <c r="B27" s="6"/>
      <c r="C27" s="427" t="s">
        <v>45</v>
      </c>
      <c r="D27" s="417" t="s">
        <v>436</v>
      </c>
      <c r="E27" s="194"/>
      <c r="F27" s="304">
        <v>100041</v>
      </c>
      <c r="G27" s="372">
        <f t="shared" si="2"/>
        <v>52949</v>
      </c>
      <c r="H27" s="304">
        <v>67158</v>
      </c>
      <c r="I27" s="291">
        <f t="shared" si="0"/>
        <v>34363</v>
      </c>
      <c r="L27" s="305">
        <v>47092</v>
      </c>
      <c r="N27" s="305">
        <v>32795</v>
      </c>
    </row>
    <row r="28" spans="2:14" x14ac:dyDescent="0.25">
      <c r="B28" s="6"/>
      <c r="C28" s="424" t="s">
        <v>50</v>
      </c>
      <c r="D28" s="420" t="s">
        <v>437</v>
      </c>
      <c r="E28" s="194"/>
      <c r="F28" s="293">
        <v>926191</v>
      </c>
      <c r="G28" s="373">
        <f t="shared" si="2"/>
        <v>445653</v>
      </c>
      <c r="H28" s="293">
        <v>1228803</v>
      </c>
      <c r="I28" s="293">
        <f t="shared" si="0"/>
        <v>653909</v>
      </c>
      <c r="L28" s="305">
        <v>480538</v>
      </c>
      <c r="N28" s="305">
        <v>574894</v>
      </c>
    </row>
    <row r="29" spans="2:14" x14ac:dyDescent="0.25">
      <c r="B29" s="29"/>
      <c r="C29" s="424" t="s">
        <v>60</v>
      </c>
      <c r="D29" s="420" t="s">
        <v>334</v>
      </c>
      <c r="E29" s="194"/>
      <c r="F29" s="293">
        <v>105633</v>
      </c>
      <c r="G29" s="373">
        <f t="shared" si="2"/>
        <v>51841</v>
      </c>
      <c r="H29" s="293">
        <v>48363</v>
      </c>
      <c r="I29" s="293">
        <f t="shared" si="0"/>
        <v>18506</v>
      </c>
      <c r="L29" s="305">
        <v>53792</v>
      </c>
      <c r="N29" s="305">
        <v>29857</v>
      </c>
    </row>
    <row r="30" spans="2:14" x14ac:dyDescent="0.25">
      <c r="B30" s="29"/>
      <c r="C30" s="427" t="s">
        <v>168</v>
      </c>
      <c r="D30" s="419" t="s">
        <v>10</v>
      </c>
      <c r="E30" s="194"/>
      <c r="F30" s="304">
        <v>229616</v>
      </c>
      <c r="G30" s="526">
        <f t="shared" si="2"/>
        <v>120659</v>
      </c>
      <c r="H30" s="304">
        <v>154932</v>
      </c>
      <c r="I30" s="304">
        <f t="shared" si="0"/>
        <v>75231</v>
      </c>
      <c r="L30" s="305">
        <v>108957</v>
      </c>
      <c r="N30" s="305">
        <v>79701</v>
      </c>
    </row>
    <row r="31" spans="2:14" x14ac:dyDescent="0.25">
      <c r="B31" s="6"/>
      <c r="C31" s="427" t="s">
        <v>169</v>
      </c>
      <c r="D31" s="419" t="s">
        <v>171</v>
      </c>
      <c r="E31" s="194"/>
      <c r="F31" s="304">
        <v>54143</v>
      </c>
      <c r="G31" s="526">
        <f t="shared" si="2"/>
        <v>26158</v>
      </c>
      <c r="H31" s="304">
        <v>43704</v>
      </c>
      <c r="I31" s="304">
        <f t="shared" si="0"/>
        <v>22038</v>
      </c>
      <c r="L31" s="305">
        <v>27985</v>
      </c>
      <c r="N31" s="305">
        <v>21666</v>
      </c>
    </row>
    <row r="32" spans="2:14" x14ac:dyDescent="0.25">
      <c r="B32" s="6"/>
      <c r="C32" s="427" t="s">
        <v>170</v>
      </c>
      <c r="D32" s="419" t="s">
        <v>73</v>
      </c>
      <c r="E32" s="194" t="s">
        <v>351</v>
      </c>
      <c r="F32" s="304">
        <v>175473</v>
      </c>
      <c r="G32" s="526">
        <f t="shared" si="2"/>
        <v>94501</v>
      </c>
      <c r="H32" s="304">
        <v>111228</v>
      </c>
      <c r="I32" s="304">
        <f t="shared" si="0"/>
        <v>53193</v>
      </c>
      <c r="L32" s="305">
        <v>80972</v>
      </c>
      <c r="N32" s="305">
        <v>58035</v>
      </c>
    </row>
    <row r="33" spans="2:14" x14ac:dyDescent="0.25">
      <c r="B33" s="6"/>
      <c r="C33" s="427" t="s">
        <v>68</v>
      </c>
      <c r="D33" s="419" t="s">
        <v>438</v>
      </c>
      <c r="E33" s="194"/>
      <c r="F33" s="304">
        <v>123983</v>
      </c>
      <c r="G33" s="526">
        <f t="shared" si="2"/>
        <v>68818</v>
      </c>
      <c r="H33" s="304">
        <v>106569</v>
      </c>
      <c r="I33" s="304">
        <f t="shared" si="0"/>
        <v>56725</v>
      </c>
      <c r="L33" s="305">
        <v>55165</v>
      </c>
      <c r="N33" s="305">
        <v>49844</v>
      </c>
    </row>
    <row r="34" spans="2:14" x14ac:dyDescent="0.25">
      <c r="B34" s="6"/>
      <c r="C34" s="427" t="s">
        <v>172</v>
      </c>
      <c r="D34" s="416" t="s">
        <v>439</v>
      </c>
      <c r="E34" s="194"/>
      <c r="F34" s="304">
        <v>0</v>
      </c>
      <c r="G34" s="526">
        <f t="shared" si="2"/>
        <v>0</v>
      </c>
      <c r="H34" s="304">
        <v>0</v>
      </c>
      <c r="I34" s="304">
        <f t="shared" si="0"/>
        <v>0</v>
      </c>
      <c r="L34" s="305">
        <v>0</v>
      </c>
      <c r="N34" s="305">
        <v>0</v>
      </c>
    </row>
    <row r="35" spans="2:14" x14ac:dyDescent="0.25">
      <c r="B35" s="6"/>
      <c r="C35" s="427" t="s">
        <v>173</v>
      </c>
      <c r="D35" s="419" t="s">
        <v>73</v>
      </c>
      <c r="E35" s="194" t="s">
        <v>351</v>
      </c>
      <c r="F35" s="304">
        <v>123983</v>
      </c>
      <c r="G35" s="526">
        <f t="shared" si="2"/>
        <v>68818</v>
      </c>
      <c r="H35" s="304">
        <v>106569</v>
      </c>
      <c r="I35" s="304">
        <f t="shared" si="0"/>
        <v>56725</v>
      </c>
      <c r="L35" s="305">
        <v>55165</v>
      </c>
      <c r="N35" s="305">
        <v>49844</v>
      </c>
    </row>
    <row r="36" spans="2:14" x14ac:dyDescent="0.25">
      <c r="B36" s="29"/>
      <c r="C36" s="429" t="s">
        <v>61</v>
      </c>
      <c r="D36" s="420" t="s">
        <v>174</v>
      </c>
      <c r="E36" s="194"/>
      <c r="F36" s="293">
        <v>19</v>
      </c>
      <c r="G36" s="373">
        <f t="shared" si="2"/>
        <v>19</v>
      </c>
      <c r="H36" s="293">
        <v>0</v>
      </c>
      <c r="I36" s="293">
        <f t="shared" si="0"/>
        <v>0</v>
      </c>
      <c r="L36" s="305">
        <v>0</v>
      </c>
      <c r="N36" s="305">
        <v>0</v>
      </c>
    </row>
    <row r="37" spans="2:14" x14ac:dyDescent="0.25">
      <c r="B37" s="29"/>
      <c r="C37" s="424" t="s">
        <v>62</v>
      </c>
      <c r="D37" s="420" t="s">
        <v>441</v>
      </c>
      <c r="E37" s="194" t="s">
        <v>345</v>
      </c>
      <c r="F37" s="293">
        <v>113879</v>
      </c>
      <c r="G37" s="373">
        <f t="shared" si="2"/>
        <v>108645</v>
      </c>
      <c r="H37" s="293">
        <v>345330</v>
      </c>
      <c r="I37" s="293">
        <f t="shared" si="0"/>
        <v>165800</v>
      </c>
      <c r="L37" s="305">
        <v>5234</v>
      </c>
      <c r="N37" s="305">
        <v>179530</v>
      </c>
    </row>
    <row r="38" spans="2:14" x14ac:dyDescent="0.25">
      <c r="B38" s="6"/>
      <c r="C38" s="427" t="s">
        <v>74</v>
      </c>
      <c r="D38" s="419" t="s">
        <v>230</v>
      </c>
      <c r="E38" s="194"/>
      <c r="F38" s="304">
        <v>-4846</v>
      </c>
      <c r="G38" s="372">
        <f t="shared" si="2"/>
        <v>1790</v>
      </c>
      <c r="H38" s="304">
        <v>16627</v>
      </c>
      <c r="I38" s="291">
        <f t="shared" si="0"/>
        <v>10995</v>
      </c>
      <c r="L38" s="305">
        <v>-6636</v>
      </c>
      <c r="N38" s="305">
        <v>5632</v>
      </c>
    </row>
    <row r="39" spans="2:14" x14ac:dyDescent="0.25">
      <c r="B39" s="6"/>
      <c r="C39" s="427" t="s">
        <v>75</v>
      </c>
      <c r="D39" s="419" t="s">
        <v>358</v>
      </c>
      <c r="E39" s="194"/>
      <c r="F39" s="304">
        <v>596930</v>
      </c>
      <c r="G39" s="372">
        <f t="shared" si="2"/>
        <v>19757</v>
      </c>
      <c r="H39" s="304">
        <v>-89276</v>
      </c>
      <c r="I39" s="291">
        <f t="shared" si="0"/>
        <v>-253981</v>
      </c>
      <c r="L39" s="305">
        <v>577173</v>
      </c>
      <c r="N39" s="305">
        <v>164705</v>
      </c>
    </row>
    <row r="40" spans="2:14" x14ac:dyDescent="0.25">
      <c r="B40" s="6"/>
      <c r="C40" s="427" t="s">
        <v>557</v>
      </c>
      <c r="D40" s="419" t="s">
        <v>442</v>
      </c>
      <c r="E40" s="194"/>
      <c r="F40" s="304">
        <v>-478205</v>
      </c>
      <c r="G40" s="372">
        <f t="shared" si="2"/>
        <v>87098</v>
      </c>
      <c r="H40" s="304">
        <v>417979</v>
      </c>
      <c r="I40" s="291">
        <f t="shared" si="0"/>
        <v>408786</v>
      </c>
      <c r="L40" s="305">
        <v>-565303</v>
      </c>
      <c r="N40" s="305">
        <v>9193</v>
      </c>
    </row>
    <row r="41" spans="2:14" x14ac:dyDescent="0.25">
      <c r="B41" s="29"/>
      <c r="C41" s="424" t="s">
        <v>63</v>
      </c>
      <c r="D41" s="420" t="s">
        <v>175</v>
      </c>
      <c r="E41" s="194" t="s">
        <v>346</v>
      </c>
      <c r="F41" s="293">
        <v>503129</v>
      </c>
      <c r="G41" s="373">
        <f t="shared" si="2"/>
        <v>135540</v>
      </c>
      <c r="H41" s="293">
        <v>332517</v>
      </c>
      <c r="I41" s="293">
        <f t="shared" si="0"/>
        <v>121398</v>
      </c>
      <c r="L41" s="305">
        <v>367589</v>
      </c>
      <c r="N41" s="305">
        <v>211119</v>
      </c>
    </row>
    <row r="42" spans="2:14" x14ac:dyDescent="0.25">
      <c r="B42" s="29"/>
      <c r="C42" s="429" t="s">
        <v>76</v>
      </c>
      <c r="D42" s="420" t="s">
        <v>574</v>
      </c>
      <c r="E42" s="194"/>
      <c r="F42" s="293">
        <v>1648851</v>
      </c>
      <c r="G42" s="373">
        <f t="shared" si="2"/>
        <v>741698</v>
      </c>
      <c r="H42" s="293">
        <v>1955013</v>
      </c>
      <c r="I42" s="293">
        <f t="shared" si="0"/>
        <v>959613</v>
      </c>
      <c r="L42" s="305">
        <v>907153</v>
      </c>
      <c r="N42" s="305">
        <v>995400</v>
      </c>
    </row>
    <row r="43" spans="2:14" x14ac:dyDescent="0.25">
      <c r="B43" s="29"/>
      <c r="C43" s="424" t="s">
        <v>79</v>
      </c>
      <c r="D43" s="420" t="s">
        <v>575</v>
      </c>
      <c r="E43" s="194" t="s">
        <v>347</v>
      </c>
      <c r="F43" s="293">
        <v>-553335</v>
      </c>
      <c r="G43" s="373">
        <f t="shared" si="2"/>
        <v>-165407</v>
      </c>
      <c r="H43" s="293">
        <v>-717940</v>
      </c>
      <c r="I43" s="293">
        <f t="shared" si="0"/>
        <v>-308932</v>
      </c>
      <c r="L43" s="305">
        <v>-387928</v>
      </c>
      <c r="N43" s="305">
        <v>-409008</v>
      </c>
    </row>
    <row r="44" spans="2:14" x14ac:dyDescent="0.25">
      <c r="B44" s="29"/>
      <c r="C44" s="424" t="s">
        <v>80</v>
      </c>
      <c r="D44" s="420" t="s">
        <v>576</v>
      </c>
      <c r="E44" s="194" t="s">
        <v>347</v>
      </c>
      <c r="F44" s="293">
        <v>-26544</v>
      </c>
      <c r="G44" s="373">
        <f t="shared" si="2"/>
        <v>-17653</v>
      </c>
      <c r="H44" s="293">
        <v>-11361</v>
      </c>
      <c r="I44" s="293">
        <f t="shared" si="0"/>
        <v>-538</v>
      </c>
      <c r="L44" s="305">
        <v>-8891</v>
      </c>
      <c r="N44" s="305">
        <v>-10823</v>
      </c>
    </row>
    <row r="45" spans="2:14" x14ac:dyDescent="0.25">
      <c r="B45" s="6"/>
      <c r="C45" s="428" t="s">
        <v>81</v>
      </c>
      <c r="D45" s="421" t="s">
        <v>440</v>
      </c>
      <c r="E45" s="194"/>
      <c r="F45" s="293">
        <v>-368563</v>
      </c>
      <c r="G45" s="373">
        <f>+F45-L45</f>
        <v>-182327</v>
      </c>
      <c r="H45" s="293">
        <v>-304753</v>
      </c>
      <c r="I45" s="293">
        <f>+H45-N45</f>
        <v>-149618</v>
      </c>
      <c r="L45" s="305">
        <v>-186236</v>
      </c>
      <c r="N45" s="305">
        <v>-155135</v>
      </c>
    </row>
    <row r="46" spans="2:14" x14ac:dyDescent="0.25">
      <c r="B46" s="29"/>
      <c r="C46" s="424" t="s">
        <v>82</v>
      </c>
      <c r="D46" s="420" t="s">
        <v>189</v>
      </c>
      <c r="E46" s="194" t="s">
        <v>348</v>
      </c>
      <c r="F46" s="293">
        <v>-407482</v>
      </c>
      <c r="G46" s="373">
        <f t="shared" si="2"/>
        <v>-207203</v>
      </c>
      <c r="H46" s="293">
        <v>-405920</v>
      </c>
      <c r="I46" s="293">
        <f t="shared" si="0"/>
        <v>-217011</v>
      </c>
      <c r="L46" s="305">
        <v>-200279</v>
      </c>
      <c r="N46" s="305">
        <v>-188909</v>
      </c>
    </row>
    <row r="47" spans="2:14" x14ac:dyDescent="0.25">
      <c r="B47" s="29"/>
      <c r="C47" s="424" t="s">
        <v>83</v>
      </c>
      <c r="D47" s="420" t="s">
        <v>577</v>
      </c>
      <c r="E47" s="194"/>
      <c r="F47" s="293">
        <v>292927</v>
      </c>
      <c r="G47" s="373">
        <f t="shared" si="2"/>
        <v>169108</v>
      </c>
      <c r="H47" s="293">
        <v>515039</v>
      </c>
      <c r="I47" s="293">
        <f t="shared" si="0"/>
        <v>283514</v>
      </c>
      <c r="L47" s="305">
        <v>123819</v>
      </c>
      <c r="N47" s="305">
        <v>231525</v>
      </c>
    </row>
    <row r="48" spans="2:14" x14ac:dyDescent="0.25">
      <c r="B48" s="29"/>
      <c r="C48" s="424" t="s">
        <v>84</v>
      </c>
      <c r="D48" s="422" t="s">
        <v>578</v>
      </c>
      <c r="E48" s="194"/>
      <c r="F48" s="293">
        <v>0</v>
      </c>
      <c r="G48" s="373">
        <f t="shared" si="2"/>
        <v>0</v>
      </c>
      <c r="H48" s="293">
        <v>0</v>
      </c>
      <c r="I48" s="293">
        <f t="shared" si="0"/>
        <v>0</v>
      </c>
      <c r="L48" s="305">
        <v>0</v>
      </c>
      <c r="N48" s="305">
        <v>0</v>
      </c>
    </row>
    <row r="49" spans="2:14" x14ac:dyDescent="0.25">
      <c r="B49" s="29"/>
      <c r="C49" s="284" t="s">
        <v>85</v>
      </c>
      <c r="D49" s="414" t="s">
        <v>227</v>
      </c>
      <c r="E49" s="194"/>
      <c r="F49" s="293">
        <v>0</v>
      </c>
      <c r="G49" s="373">
        <f t="shared" si="2"/>
        <v>0</v>
      </c>
      <c r="H49" s="293">
        <v>0</v>
      </c>
      <c r="I49" s="293">
        <f t="shared" si="0"/>
        <v>0</v>
      </c>
      <c r="L49" s="305">
        <v>0</v>
      </c>
      <c r="N49" s="305">
        <v>0</v>
      </c>
    </row>
    <row r="50" spans="2:14" x14ac:dyDescent="0.25">
      <c r="B50" s="29"/>
      <c r="C50" s="424" t="s">
        <v>87</v>
      </c>
      <c r="D50" s="420" t="s">
        <v>176</v>
      </c>
      <c r="E50" s="194"/>
      <c r="F50" s="293">
        <v>0</v>
      </c>
      <c r="G50" s="373">
        <f t="shared" si="2"/>
        <v>0</v>
      </c>
      <c r="H50" s="293">
        <v>0</v>
      </c>
      <c r="I50" s="293">
        <f t="shared" si="0"/>
        <v>0</v>
      </c>
      <c r="L50" s="305">
        <v>0</v>
      </c>
      <c r="N50" s="305">
        <v>0</v>
      </c>
    </row>
    <row r="51" spans="2:14" x14ac:dyDescent="0.25">
      <c r="B51" s="29"/>
      <c r="C51" s="424" t="s">
        <v>90</v>
      </c>
      <c r="D51" s="420" t="s">
        <v>579</v>
      </c>
      <c r="E51" s="194"/>
      <c r="F51" s="293">
        <v>292927</v>
      </c>
      <c r="G51" s="373">
        <f t="shared" si="2"/>
        <v>169108</v>
      </c>
      <c r="H51" s="293">
        <v>515039</v>
      </c>
      <c r="I51" s="293">
        <f t="shared" si="0"/>
        <v>283514</v>
      </c>
      <c r="L51" s="305">
        <v>123819</v>
      </c>
      <c r="N51" s="305">
        <v>231525</v>
      </c>
    </row>
    <row r="52" spans="2:14" x14ac:dyDescent="0.25">
      <c r="B52" s="29"/>
      <c r="C52" s="429" t="s">
        <v>580</v>
      </c>
      <c r="D52" s="420" t="s">
        <v>308</v>
      </c>
      <c r="E52" s="194" t="s">
        <v>349</v>
      </c>
      <c r="F52" s="293">
        <v>53295</v>
      </c>
      <c r="G52" s="373">
        <f t="shared" si="2"/>
        <v>30424</v>
      </c>
      <c r="H52" s="293">
        <v>111466</v>
      </c>
      <c r="I52" s="293">
        <f t="shared" si="0"/>
        <v>61704</v>
      </c>
      <c r="L52" s="305">
        <v>22871</v>
      </c>
      <c r="N52" s="305">
        <v>49762</v>
      </c>
    </row>
    <row r="53" spans="2:14" x14ac:dyDescent="0.25">
      <c r="B53" s="29"/>
      <c r="C53" s="430" t="s">
        <v>559</v>
      </c>
      <c r="D53" s="416" t="s">
        <v>203</v>
      </c>
      <c r="E53" s="194"/>
      <c r="F53" s="304">
        <v>58136</v>
      </c>
      <c r="G53" s="372">
        <f t="shared" si="2"/>
        <v>-2527</v>
      </c>
      <c r="H53" s="304">
        <v>110381</v>
      </c>
      <c r="I53" s="291">
        <f t="shared" si="0"/>
        <v>51856</v>
      </c>
      <c r="L53" s="305">
        <v>60663</v>
      </c>
      <c r="N53" s="305">
        <v>58525</v>
      </c>
    </row>
    <row r="54" spans="2:14" x14ac:dyDescent="0.25">
      <c r="B54" s="29"/>
      <c r="C54" s="430" t="s">
        <v>560</v>
      </c>
      <c r="D54" s="423" t="s">
        <v>443</v>
      </c>
      <c r="E54" s="194"/>
      <c r="F54" s="304">
        <v>39947</v>
      </c>
      <c r="G54" s="372">
        <f t="shared" si="2"/>
        <v>-37235</v>
      </c>
      <c r="H54" s="304">
        <v>22880</v>
      </c>
      <c r="I54" s="293">
        <f t="shared" si="0"/>
        <v>-28021</v>
      </c>
      <c r="L54" s="305">
        <v>77182</v>
      </c>
      <c r="N54" s="305">
        <v>50901</v>
      </c>
    </row>
    <row r="55" spans="2:14" x14ac:dyDescent="0.25">
      <c r="B55" s="29"/>
      <c r="C55" s="430" t="s">
        <v>561</v>
      </c>
      <c r="D55" s="423" t="s">
        <v>444</v>
      </c>
      <c r="E55" s="194"/>
      <c r="F55" s="304">
        <v>44788</v>
      </c>
      <c r="G55" s="372">
        <f t="shared" si="2"/>
        <v>-70186</v>
      </c>
      <c r="H55" s="304">
        <v>21795</v>
      </c>
      <c r="I55" s="293">
        <f t="shared" si="0"/>
        <v>-37869</v>
      </c>
      <c r="L55" s="305">
        <v>114974</v>
      </c>
      <c r="N55" s="305">
        <v>59664</v>
      </c>
    </row>
    <row r="56" spans="2:14" x14ac:dyDescent="0.25">
      <c r="B56" s="29"/>
      <c r="C56" s="424" t="s">
        <v>312</v>
      </c>
      <c r="D56" s="420" t="s">
        <v>581</v>
      </c>
      <c r="E56" s="194"/>
      <c r="F56" s="293">
        <v>239632</v>
      </c>
      <c r="G56" s="373">
        <f t="shared" si="2"/>
        <v>138684</v>
      </c>
      <c r="H56" s="293">
        <v>403573</v>
      </c>
      <c r="I56" s="293">
        <f t="shared" si="0"/>
        <v>221810</v>
      </c>
      <c r="L56" s="305">
        <v>100948</v>
      </c>
      <c r="N56" s="305">
        <v>181763</v>
      </c>
    </row>
    <row r="57" spans="2:14" x14ac:dyDescent="0.25">
      <c r="B57" s="29"/>
      <c r="C57" s="424" t="s">
        <v>317</v>
      </c>
      <c r="D57" s="420" t="s">
        <v>309</v>
      </c>
      <c r="E57" s="194"/>
      <c r="F57" s="293">
        <v>0</v>
      </c>
      <c r="G57" s="373">
        <f t="shared" si="2"/>
        <v>0</v>
      </c>
      <c r="H57" s="293">
        <v>0</v>
      </c>
      <c r="I57" s="291">
        <f t="shared" si="0"/>
        <v>0</v>
      </c>
      <c r="L57" s="305">
        <v>0</v>
      </c>
      <c r="N57" s="305">
        <v>0</v>
      </c>
    </row>
    <row r="58" spans="2:14" x14ac:dyDescent="0.25">
      <c r="B58" s="29"/>
      <c r="C58" s="431" t="s">
        <v>340</v>
      </c>
      <c r="D58" s="423" t="s">
        <v>310</v>
      </c>
      <c r="E58" s="194"/>
      <c r="F58" s="304">
        <v>0</v>
      </c>
      <c r="G58" s="372">
        <f t="shared" si="2"/>
        <v>0</v>
      </c>
      <c r="H58" s="304">
        <v>0</v>
      </c>
      <c r="I58" s="291">
        <f t="shared" si="0"/>
        <v>0</v>
      </c>
      <c r="L58" s="305">
        <v>0</v>
      </c>
      <c r="N58" s="305">
        <v>0</v>
      </c>
    </row>
    <row r="59" spans="2:14" x14ac:dyDescent="0.25">
      <c r="B59" s="29"/>
      <c r="C59" s="431" t="s">
        <v>341</v>
      </c>
      <c r="D59" s="423" t="s">
        <v>445</v>
      </c>
      <c r="E59" s="194"/>
      <c r="F59" s="304">
        <v>0</v>
      </c>
      <c r="G59" s="373">
        <f t="shared" si="2"/>
        <v>0</v>
      </c>
      <c r="H59" s="304">
        <v>0</v>
      </c>
      <c r="I59" s="293">
        <f t="shared" si="0"/>
        <v>0</v>
      </c>
      <c r="L59" s="305">
        <v>0</v>
      </c>
      <c r="N59" s="305">
        <v>0</v>
      </c>
    </row>
    <row r="60" spans="2:14" x14ac:dyDescent="0.25">
      <c r="B60" s="29"/>
      <c r="C60" s="431" t="s">
        <v>342</v>
      </c>
      <c r="D60" s="423" t="s">
        <v>311</v>
      </c>
      <c r="E60" s="194"/>
      <c r="F60" s="304">
        <v>0</v>
      </c>
      <c r="G60" s="373">
        <f t="shared" si="2"/>
        <v>0</v>
      </c>
      <c r="H60" s="304">
        <v>0</v>
      </c>
      <c r="I60" s="293">
        <f t="shared" si="0"/>
        <v>0</v>
      </c>
      <c r="L60" s="305">
        <v>0</v>
      </c>
      <c r="N60" s="305">
        <v>0</v>
      </c>
    </row>
    <row r="61" spans="2:14" x14ac:dyDescent="0.25">
      <c r="B61" s="29"/>
      <c r="C61" s="424" t="s">
        <v>318</v>
      </c>
      <c r="D61" s="420" t="s">
        <v>313</v>
      </c>
      <c r="E61" s="194"/>
      <c r="F61" s="293">
        <v>0</v>
      </c>
      <c r="G61" s="373">
        <f t="shared" si="2"/>
        <v>0</v>
      </c>
      <c r="H61" s="293">
        <v>0</v>
      </c>
      <c r="I61" s="293">
        <f t="shared" si="0"/>
        <v>0</v>
      </c>
      <c r="L61" s="305">
        <v>0</v>
      </c>
      <c r="N61" s="305">
        <v>0</v>
      </c>
    </row>
    <row r="62" spans="2:14" x14ac:dyDescent="0.25">
      <c r="B62" s="29"/>
      <c r="C62" s="431" t="s">
        <v>562</v>
      </c>
      <c r="D62" s="423" t="s">
        <v>314</v>
      </c>
      <c r="E62" s="194"/>
      <c r="F62" s="304">
        <v>0</v>
      </c>
      <c r="G62" s="373">
        <f t="shared" si="2"/>
        <v>0</v>
      </c>
      <c r="H62" s="304">
        <v>0</v>
      </c>
      <c r="I62" s="293">
        <f t="shared" si="0"/>
        <v>0</v>
      </c>
      <c r="L62" s="305">
        <v>0</v>
      </c>
      <c r="N62" s="305">
        <v>0</v>
      </c>
    </row>
    <row r="63" spans="2:14" x14ac:dyDescent="0.25">
      <c r="B63" s="29"/>
      <c r="C63" s="431" t="s">
        <v>563</v>
      </c>
      <c r="D63" s="423" t="s">
        <v>315</v>
      </c>
      <c r="E63" s="194"/>
      <c r="F63" s="304">
        <v>0</v>
      </c>
      <c r="G63" s="372">
        <f t="shared" si="2"/>
        <v>0</v>
      </c>
      <c r="H63" s="304">
        <v>0</v>
      </c>
      <c r="I63" s="291">
        <f t="shared" si="0"/>
        <v>0</v>
      </c>
      <c r="L63" s="305">
        <v>0</v>
      </c>
      <c r="N63" s="305">
        <v>0</v>
      </c>
    </row>
    <row r="64" spans="2:14" x14ac:dyDescent="0.25">
      <c r="B64" s="29"/>
      <c r="C64" s="431" t="s">
        <v>582</v>
      </c>
      <c r="D64" s="423" t="s">
        <v>316</v>
      </c>
      <c r="E64" s="194"/>
      <c r="F64" s="304">
        <v>0</v>
      </c>
      <c r="G64" s="372">
        <f t="shared" si="2"/>
        <v>0</v>
      </c>
      <c r="H64" s="304">
        <v>0</v>
      </c>
      <c r="I64" s="291">
        <f t="shared" si="0"/>
        <v>0</v>
      </c>
      <c r="L64" s="305">
        <v>0</v>
      </c>
      <c r="N64" s="305">
        <v>0</v>
      </c>
    </row>
    <row r="65" spans="2:14" x14ac:dyDescent="0.25">
      <c r="B65" s="29"/>
      <c r="C65" s="424" t="s">
        <v>320</v>
      </c>
      <c r="D65" s="420" t="s">
        <v>583</v>
      </c>
      <c r="E65" s="194"/>
      <c r="F65" s="293">
        <v>0</v>
      </c>
      <c r="G65" s="373">
        <f t="shared" si="2"/>
        <v>0</v>
      </c>
      <c r="H65" s="293">
        <v>0</v>
      </c>
      <c r="I65" s="291">
        <f t="shared" si="0"/>
        <v>0</v>
      </c>
      <c r="L65" s="305">
        <v>0</v>
      </c>
      <c r="N65" s="305">
        <v>0</v>
      </c>
    </row>
    <row r="66" spans="2:14" x14ac:dyDescent="0.25">
      <c r="B66" s="29"/>
      <c r="C66" s="424" t="s">
        <v>321</v>
      </c>
      <c r="D66" s="420" t="s">
        <v>319</v>
      </c>
      <c r="E66" s="194"/>
      <c r="F66" s="293">
        <v>0</v>
      </c>
      <c r="G66" s="373">
        <f t="shared" si="2"/>
        <v>0</v>
      </c>
      <c r="H66" s="293">
        <v>0</v>
      </c>
      <c r="I66" s="293">
        <f t="shared" si="0"/>
        <v>0</v>
      </c>
      <c r="L66" s="305">
        <v>0</v>
      </c>
      <c r="N66" s="305">
        <v>0</v>
      </c>
    </row>
    <row r="67" spans="2:14" x14ac:dyDescent="0.25">
      <c r="B67" s="29"/>
      <c r="C67" s="431" t="s">
        <v>584</v>
      </c>
      <c r="D67" s="416" t="s">
        <v>203</v>
      </c>
      <c r="E67" s="194"/>
      <c r="F67" s="304">
        <v>0</v>
      </c>
      <c r="G67" s="373">
        <f t="shared" si="2"/>
        <v>0</v>
      </c>
      <c r="H67" s="304">
        <v>0</v>
      </c>
      <c r="I67" s="293">
        <f t="shared" si="0"/>
        <v>0</v>
      </c>
      <c r="L67" s="305">
        <v>0</v>
      </c>
      <c r="N67" s="305">
        <v>0</v>
      </c>
    </row>
    <row r="68" spans="2:14" x14ac:dyDescent="0.25">
      <c r="B68" s="29"/>
      <c r="C68" s="431" t="s">
        <v>585</v>
      </c>
      <c r="D68" s="423" t="s">
        <v>443</v>
      </c>
      <c r="E68" s="194"/>
      <c r="F68" s="304">
        <v>0</v>
      </c>
      <c r="G68" s="372">
        <f t="shared" si="2"/>
        <v>0</v>
      </c>
      <c r="H68" s="304">
        <v>0</v>
      </c>
      <c r="I68" s="291">
        <f t="shared" si="0"/>
        <v>0</v>
      </c>
      <c r="L68" s="305">
        <v>0</v>
      </c>
      <c r="N68" s="305">
        <v>0</v>
      </c>
    </row>
    <row r="69" spans="2:14" x14ac:dyDescent="0.25">
      <c r="B69" s="29"/>
      <c r="C69" s="431" t="s">
        <v>586</v>
      </c>
      <c r="D69" s="423" t="s">
        <v>444</v>
      </c>
      <c r="E69" s="194"/>
      <c r="F69" s="304">
        <v>0</v>
      </c>
      <c r="G69" s="372">
        <f t="shared" si="2"/>
        <v>0</v>
      </c>
      <c r="H69" s="304">
        <v>0</v>
      </c>
      <c r="I69" s="291">
        <f t="shared" si="0"/>
        <v>0</v>
      </c>
      <c r="L69" s="305">
        <v>0</v>
      </c>
      <c r="N69" s="305">
        <v>0</v>
      </c>
    </row>
    <row r="70" spans="2:14" x14ac:dyDescent="0.25">
      <c r="B70" s="29"/>
      <c r="C70" s="424" t="s">
        <v>446</v>
      </c>
      <c r="D70" s="420" t="s">
        <v>587</v>
      </c>
      <c r="E70" s="194"/>
      <c r="F70" s="293">
        <v>0</v>
      </c>
      <c r="G70" s="373">
        <f t="shared" si="2"/>
        <v>0</v>
      </c>
      <c r="H70" s="293">
        <v>0</v>
      </c>
      <c r="I70" s="293">
        <f t="shared" si="0"/>
        <v>0</v>
      </c>
      <c r="L70" s="305">
        <v>0</v>
      </c>
      <c r="N70" s="305">
        <v>0</v>
      </c>
    </row>
    <row r="71" spans="2:14" x14ac:dyDescent="0.25">
      <c r="B71" s="29"/>
      <c r="C71" s="424" t="s">
        <v>588</v>
      </c>
      <c r="D71" s="520" t="s">
        <v>589</v>
      </c>
      <c r="E71" s="194" t="s">
        <v>350</v>
      </c>
      <c r="F71" s="293">
        <v>239632</v>
      </c>
      <c r="G71" s="293">
        <f t="shared" si="2"/>
        <v>138684</v>
      </c>
      <c r="H71" s="293">
        <v>403573</v>
      </c>
      <c r="I71" s="293">
        <f t="shared" si="0"/>
        <v>221810</v>
      </c>
      <c r="L71" s="305">
        <v>100948</v>
      </c>
      <c r="N71" s="305">
        <v>181763</v>
      </c>
    </row>
    <row r="72" spans="2:14" x14ac:dyDescent="0.25">
      <c r="B72" s="29"/>
      <c r="C72" s="521" t="s">
        <v>591</v>
      </c>
      <c r="D72" s="522" t="s">
        <v>592</v>
      </c>
      <c r="E72" s="194"/>
      <c r="F72" s="304">
        <v>239632</v>
      </c>
      <c r="G72" s="304">
        <f>+G71</f>
        <v>138684</v>
      </c>
      <c r="H72" s="304">
        <v>403573</v>
      </c>
      <c r="I72" s="304">
        <f>+I71</f>
        <v>221810</v>
      </c>
      <c r="L72" s="305">
        <v>100948</v>
      </c>
      <c r="N72" s="305">
        <v>181763</v>
      </c>
    </row>
    <row r="73" spans="2:14" x14ac:dyDescent="0.25">
      <c r="B73" s="29"/>
      <c r="C73" s="521" t="s">
        <v>593</v>
      </c>
      <c r="D73" s="522" t="s">
        <v>594</v>
      </c>
      <c r="E73" s="194"/>
      <c r="F73" s="304">
        <v>0</v>
      </c>
      <c r="G73" s="304">
        <v>0</v>
      </c>
      <c r="H73" s="304">
        <v>0</v>
      </c>
      <c r="I73" s="304">
        <v>0</v>
      </c>
      <c r="L73" s="305">
        <v>0</v>
      </c>
      <c r="N73" s="305">
        <v>0</v>
      </c>
    </row>
    <row r="74" spans="2:14" x14ac:dyDescent="0.25">
      <c r="B74" s="242"/>
      <c r="C74" s="523"/>
      <c r="D74" s="524" t="s">
        <v>595</v>
      </c>
      <c r="E74" s="243"/>
      <c r="F74" s="525">
        <f>+F71/2600000</f>
        <v>9.2166153846153842E-2</v>
      </c>
      <c r="G74" s="525">
        <f t="shared" ref="G74:I74" si="3">+G71/2600000</f>
        <v>5.3339999999999999E-2</v>
      </c>
      <c r="H74" s="525">
        <v>0.15522038461538462</v>
      </c>
      <c r="I74" s="525">
        <f t="shared" si="3"/>
        <v>8.5311538461538466E-2</v>
      </c>
      <c r="L74" s="305">
        <v>3.8826153846153844E-2</v>
      </c>
      <c r="N74" s="305">
        <v>6.9908846153846155E-2</v>
      </c>
    </row>
    <row r="75" spans="2:14" x14ac:dyDescent="0.25">
      <c r="B75" s="233"/>
      <c r="C75" s="234"/>
      <c r="D75" s="233"/>
      <c r="E75" s="233"/>
      <c r="F75" s="178"/>
      <c r="G75" s="178"/>
      <c r="H75" s="178"/>
      <c r="I75" s="178"/>
    </row>
    <row r="76" spans="2:14" x14ac:dyDescent="0.25">
      <c r="B76" s="547"/>
      <c r="C76" s="547"/>
      <c r="D76" s="547"/>
      <c r="E76" s="547"/>
      <c r="F76" s="547"/>
      <c r="G76" s="547"/>
      <c r="H76" s="547"/>
      <c r="I76" s="547"/>
      <c r="J76" s="547"/>
    </row>
    <row r="77" spans="2:14" x14ac:dyDescent="0.25">
      <c r="I77" s="178">
        <f>+I15-SUM(I16:I18)</f>
        <v>0</v>
      </c>
    </row>
    <row r="78" spans="2:14" x14ac:dyDescent="0.25">
      <c r="F78" s="178">
        <f>+F10-SUM(F11:F15,F19:F20)</f>
        <v>0</v>
      </c>
      <c r="G78" s="178">
        <f>+G10-SUM(G11:G15,G19:G20)</f>
        <v>0</v>
      </c>
      <c r="H78" s="178">
        <f>+H10-SUM(H11:H15,H19:H20)</f>
        <v>0</v>
      </c>
      <c r="I78" s="178">
        <f>+I21-SUM(I22:I27)</f>
        <v>0</v>
      </c>
    </row>
    <row r="79" spans="2:14" x14ac:dyDescent="0.25">
      <c r="F79" s="178">
        <f>+F15-SUM(F16:F18)</f>
        <v>0</v>
      </c>
      <c r="G79" s="178">
        <f>+G15-SUM(G16:G18)</f>
        <v>0</v>
      </c>
      <c r="H79" s="178">
        <f>+H15-SUM(H16:H18)</f>
        <v>0</v>
      </c>
      <c r="I79" s="179">
        <f>+I28-(+I10-I21)</f>
        <v>0</v>
      </c>
    </row>
    <row r="80" spans="2:14" x14ac:dyDescent="0.25">
      <c r="F80" s="178">
        <f>+F21-SUM(F22:F27)</f>
        <v>0</v>
      </c>
      <c r="G80" s="178">
        <f>+G21-SUM(G22:G27)</f>
        <v>0</v>
      </c>
      <c r="H80" s="178">
        <f>+H21-SUM(H22:H27)</f>
        <v>0</v>
      </c>
      <c r="I80" s="179">
        <f>+I29-(I30-I33)</f>
        <v>0</v>
      </c>
    </row>
    <row r="81" spans="6:9" x14ac:dyDescent="0.25">
      <c r="F81" s="179">
        <f>+F28-(+F10-F21)</f>
        <v>0</v>
      </c>
      <c r="G81" s="179">
        <f>+G28-(+G10-G21)</f>
        <v>0</v>
      </c>
      <c r="H81" s="179">
        <f>+H28-(+H10-H21)</f>
        <v>0</v>
      </c>
      <c r="I81" s="179">
        <f>+I30-SUM(I31:I32)</f>
        <v>0</v>
      </c>
    </row>
    <row r="82" spans="6:9" x14ac:dyDescent="0.25">
      <c r="F82" s="179">
        <f>+F29-(F30-F33)</f>
        <v>0</v>
      </c>
      <c r="G82" s="179">
        <f>+G29-(G30-G33)</f>
        <v>0</v>
      </c>
      <c r="H82" s="179">
        <f>+H29-(H30-H33)</f>
        <v>0</v>
      </c>
      <c r="I82" s="179">
        <f>+I33-SUM(I34:I35)</f>
        <v>0</v>
      </c>
    </row>
    <row r="83" spans="6:9" x14ac:dyDescent="0.25">
      <c r="F83" s="179">
        <f>+F30-SUM(F31:F32)</f>
        <v>0</v>
      </c>
      <c r="G83" s="179">
        <f>+G30-SUM(G31:G32)</f>
        <v>0</v>
      </c>
      <c r="H83" s="179">
        <f>+H30-SUM(H31:H32)</f>
        <v>0</v>
      </c>
      <c r="I83" s="179">
        <f>+I37-SUM(I38:I40)</f>
        <v>0</v>
      </c>
    </row>
    <row r="84" spans="6:9" x14ac:dyDescent="0.25">
      <c r="F84" s="179">
        <f>+F33-SUM(F34:F35)</f>
        <v>0</v>
      </c>
      <c r="G84" s="179">
        <f>+G33-SUM(G34:G35)</f>
        <v>0</v>
      </c>
      <c r="H84" s="179">
        <f>+H33-SUM(H34:H35)</f>
        <v>0</v>
      </c>
      <c r="I84" s="179">
        <f>+I42-(+I28+I29+I36+I37+I41)</f>
        <v>0</v>
      </c>
    </row>
    <row r="85" spans="6:9" x14ac:dyDescent="0.25">
      <c r="F85" s="179">
        <f>+F37-SUM(F38:F40)</f>
        <v>0</v>
      </c>
      <c r="G85" s="179">
        <f>+G37-SUM(G38:G40)</f>
        <v>0</v>
      </c>
      <c r="H85" s="179">
        <f>+H37-SUM(H38:H40)</f>
        <v>0</v>
      </c>
      <c r="I85" s="179">
        <f>+I47-(+I42+I43+I44+I45+I46)</f>
        <v>0</v>
      </c>
    </row>
    <row r="86" spans="6:9" x14ac:dyDescent="0.25">
      <c r="F86" s="179">
        <f>+F42-(+F28+F29+F36+F37+F41)</f>
        <v>0</v>
      </c>
      <c r="G86" s="179">
        <f>+G42-(+G28+G29+G36+G37+G41)</f>
        <v>0</v>
      </c>
      <c r="H86" s="179">
        <f>+H42-(+H28+H29+H36+H37+H41)</f>
        <v>0</v>
      </c>
      <c r="I86" s="179">
        <f>+I51-(+I47+I48+I49+I50)</f>
        <v>0</v>
      </c>
    </row>
    <row r="87" spans="6:9" x14ac:dyDescent="0.25">
      <c r="F87" s="179">
        <f>+F47-(+F42+F43+F44+F45+F46)</f>
        <v>0</v>
      </c>
      <c r="G87" s="179">
        <f>+G47-(+G42+G43+G44+G45+G46)</f>
        <v>0</v>
      </c>
      <c r="H87" s="179">
        <f>+H47-(+H42+H43+H44+H45+H46)</f>
        <v>0</v>
      </c>
      <c r="I87" s="179">
        <f>+I52-I53-I54+I55</f>
        <v>0</v>
      </c>
    </row>
    <row r="88" spans="6:9" x14ac:dyDescent="0.25">
      <c r="F88" s="179">
        <f>+F51-(+F47+F48+F49+F50)</f>
        <v>0</v>
      </c>
      <c r="G88" s="179">
        <f>+G51-(+G47+G48+G49+G50)</f>
        <v>0</v>
      </c>
      <c r="H88" s="179">
        <f>+H51-(+H47+H48+H49+H50)</f>
        <v>0</v>
      </c>
      <c r="I88" s="179">
        <f>+I56-(+I51-I52)</f>
        <v>0</v>
      </c>
    </row>
    <row r="89" spans="6:9" x14ac:dyDescent="0.25">
      <c r="F89" s="179">
        <f>+F52-F53-F54+F55</f>
        <v>0</v>
      </c>
      <c r="G89" s="179">
        <f>+G52-G53-G54+G55</f>
        <v>0</v>
      </c>
      <c r="H89" s="179">
        <f>+H52-H53-H54+H55</f>
        <v>0</v>
      </c>
      <c r="I89" s="179">
        <f>+I57-SUM(I58:I60)</f>
        <v>0</v>
      </c>
    </row>
    <row r="90" spans="6:9" x14ac:dyDescent="0.25">
      <c r="F90" s="179">
        <f>+F56-(+F51-F52)</f>
        <v>0</v>
      </c>
      <c r="G90" s="179">
        <f>+G56-(+G51-G52)</f>
        <v>0</v>
      </c>
      <c r="H90" s="179">
        <f>+H56-(+H51-H52)</f>
        <v>0</v>
      </c>
      <c r="I90" s="179">
        <f>+I61-SUM(I62:I64)</f>
        <v>0</v>
      </c>
    </row>
    <row r="91" spans="6:9" x14ac:dyDescent="0.25">
      <c r="F91" s="179">
        <f>+F57-SUM(F58:F60)</f>
        <v>0</v>
      </c>
      <c r="G91" s="179">
        <f>+G57-SUM(G58:G60)</f>
        <v>0</v>
      </c>
      <c r="H91" s="179">
        <f>+H57-SUM(H58:H60)</f>
        <v>0</v>
      </c>
      <c r="I91" s="179">
        <f>+I65-(+I57-I61)</f>
        <v>0</v>
      </c>
    </row>
    <row r="92" spans="6:9" x14ac:dyDescent="0.25">
      <c r="F92" s="179">
        <f>+F61-SUM(F62:F64)</f>
        <v>0</v>
      </c>
      <c r="G92" s="179">
        <f>+G61-SUM(G62:G64)</f>
        <v>0</v>
      </c>
      <c r="H92" s="179">
        <f>+H61-SUM(H62:H64)</f>
        <v>0</v>
      </c>
      <c r="I92" s="179">
        <f>+I66-SUM(I67:I69)</f>
        <v>0</v>
      </c>
    </row>
    <row r="93" spans="6:9" x14ac:dyDescent="0.25">
      <c r="F93" s="179">
        <f>+F65-(+F57-F61)</f>
        <v>0</v>
      </c>
      <c r="G93" s="179">
        <f>+G65-(+G57-G61)</f>
        <v>0</v>
      </c>
      <c r="H93" s="179">
        <f>+H65-(+H57-H61)</f>
        <v>0</v>
      </c>
      <c r="I93" s="179">
        <f>+I70-(+I65+I66)</f>
        <v>0</v>
      </c>
    </row>
    <row r="94" spans="6:9" x14ac:dyDescent="0.25">
      <c r="F94" s="179">
        <f>+F66-SUM(F67:F69)</f>
        <v>0</v>
      </c>
      <c r="G94" s="179">
        <f>+G66-SUM(G67:G69)</f>
        <v>0</v>
      </c>
      <c r="H94" s="179">
        <f>+H66-SUM(H67:H69)</f>
        <v>0</v>
      </c>
      <c r="I94" s="179">
        <f>+I71-(+I56+I70)</f>
        <v>0</v>
      </c>
    </row>
    <row r="95" spans="6:9" x14ac:dyDescent="0.25">
      <c r="F95" s="179">
        <f>+F70-(+F65+F66)</f>
        <v>0</v>
      </c>
      <c r="G95" s="179">
        <f>+G70-(+G65+G66)</f>
        <v>0</v>
      </c>
      <c r="H95" s="179">
        <f>+H70-(+H65+H66)</f>
        <v>0</v>
      </c>
    </row>
    <row r="96" spans="6:9" x14ac:dyDescent="0.25">
      <c r="F96" s="179">
        <f>+F71-(+F56+F70)</f>
        <v>0</v>
      </c>
      <c r="G96" s="179">
        <f>+G71-(+G56+G70)</f>
        <v>0</v>
      </c>
      <c r="H96" s="179">
        <f>+H71-(+H56+H70)</f>
        <v>0</v>
      </c>
    </row>
  </sheetData>
  <mergeCells count="13">
    <mergeCell ref="B76:J76"/>
    <mergeCell ref="I8:I9"/>
    <mergeCell ref="G8:G9"/>
    <mergeCell ref="E8:E9"/>
    <mergeCell ref="F8:F9"/>
    <mergeCell ref="H8:H9"/>
    <mergeCell ref="F7:G7"/>
    <mergeCell ref="H7:I7"/>
    <mergeCell ref="H6:I6"/>
    <mergeCell ref="F6:G6"/>
    <mergeCell ref="F5:G5"/>
    <mergeCell ref="H5:I5"/>
    <mergeCell ref="B3:I3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9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topLeftCell="A2" zoomScale="80" zoomScaleNormal="70" zoomScaleSheetLayoutView="80" workbookViewId="0">
      <selection activeCell="D10" sqref="D10:E25"/>
    </sheetView>
  </sheetViews>
  <sheetFormatPr defaultRowHeight="12.75" x14ac:dyDescent="0.2"/>
  <cols>
    <col min="1" max="1" width="5.140625" style="39" customWidth="1"/>
    <col min="2" max="2" width="6.28515625" style="39" customWidth="1"/>
    <col min="3" max="3" width="65.140625" style="39" customWidth="1"/>
    <col min="4" max="5" width="26" style="39" customWidth="1"/>
    <col min="6" max="6" width="1.5703125" style="39" customWidth="1"/>
    <col min="7" max="16384" width="9.140625" style="39"/>
  </cols>
  <sheetData>
    <row r="1" spans="1:6" x14ac:dyDescent="0.2">
      <c r="A1" s="46"/>
      <c r="B1" s="47"/>
      <c r="C1" s="47"/>
      <c r="D1" s="47"/>
      <c r="E1" s="48"/>
    </row>
    <row r="2" spans="1:6" ht="30" customHeight="1" x14ac:dyDescent="0.2">
      <c r="A2" s="582" t="s">
        <v>566</v>
      </c>
      <c r="B2" s="583"/>
      <c r="C2" s="583"/>
      <c r="D2" s="583"/>
      <c r="E2" s="49"/>
      <c r="F2" s="40"/>
    </row>
    <row r="3" spans="1:6" x14ac:dyDescent="0.2">
      <c r="A3" s="44"/>
      <c r="B3" s="40"/>
      <c r="C3" s="40"/>
      <c r="D3" s="40"/>
      <c r="E3" s="50"/>
      <c r="F3" s="40"/>
    </row>
    <row r="4" spans="1:6" x14ac:dyDescent="0.2">
      <c r="A4" s="55"/>
      <c r="B4" s="56"/>
      <c r="C4" s="56"/>
      <c r="D4" s="514"/>
      <c r="E4" s="50"/>
      <c r="F4" s="40"/>
    </row>
    <row r="5" spans="1:6" x14ac:dyDescent="0.2">
      <c r="A5" s="51"/>
      <c r="B5" s="52"/>
      <c r="C5" s="52"/>
      <c r="D5" s="515" t="s">
        <v>357</v>
      </c>
      <c r="E5" s="374" t="s">
        <v>357</v>
      </c>
      <c r="F5" s="40"/>
    </row>
    <row r="6" spans="1:6" x14ac:dyDescent="0.2">
      <c r="A6" s="44"/>
      <c r="B6" s="53"/>
      <c r="C6" s="54" t="s">
        <v>467</v>
      </c>
      <c r="D6" s="508" t="s">
        <v>0</v>
      </c>
      <c r="E6" s="191" t="s">
        <v>1</v>
      </c>
      <c r="F6" s="40"/>
    </row>
    <row r="7" spans="1:6" ht="25.5" x14ac:dyDescent="0.2">
      <c r="A7" s="44"/>
      <c r="B7" s="53"/>
      <c r="C7" s="54"/>
      <c r="D7" s="516" t="s">
        <v>373</v>
      </c>
      <c r="E7" s="517" t="s">
        <v>373</v>
      </c>
      <c r="F7" s="40"/>
    </row>
    <row r="8" spans="1:6" x14ac:dyDescent="0.2">
      <c r="A8" s="44"/>
      <c r="B8" s="40"/>
      <c r="C8" s="41"/>
      <c r="D8" s="542" t="s">
        <v>609</v>
      </c>
      <c r="E8" s="542" t="s">
        <v>608</v>
      </c>
      <c r="F8" s="40"/>
    </row>
    <row r="9" spans="1:6" x14ac:dyDescent="0.2">
      <c r="A9" s="55"/>
      <c r="B9" s="56"/>
      <c r="C9" s="57"/>
      <c r="D9" s="509"/>
      <c r="E9" s="375"/>
      <c r="F9" s="40"/>
    </row>
    <row r="10" spans="1:6" ht="15.75" x14ac:dyDescent="0.2">
      <c r="A10" s="44"/>
      <c r="B10" s="315" t="s">
        <v>36</v>
      </c>
      <c r="C10" s="316" t="s">
        <v>449</v>
      </c>
      <c r="D10" s="510">
        <v>239632</v>
      </c>
      <c r="E10" s="511">
        <v>403573</v>
      </c>
      <c r="F10" s="40"/>
    </row>
    <row r="11" spans="1:6" ht="15.75" x14ac:dyDescent="0.2">
      <c r="A11" s="44"/>
      <c r="B11" s="317" t="s">
        <v>38</v>
      </c>
      <c r="C11" s="312" t="s">
        <v>450</v>
      </c>
      <c r="D11" s="510">
        <v>5486</v>
      </c>
      <c r="E11" s="60">
        <v>-21470</v>
      </c>
      <c r="F11" s="40"/>
    </row>
    <row r="12" spans="1:6" s="43" customFormat="1" ht="15.75" x14ac:dyDescent="0.2">
      <c r="A12" s="42"/>
      <c r="B12" s="453" t="s">
        <v>39</v>
      </c>
      <c r="C12" s="312" t="s">
        <v>451</v>
      </c>
      <c r="D12" s="510">
        <v>0</v>
      </c>
      <c r="E12" s="60">
        <v>0</v>
      </c>
      <c r="F12" s="53"/>
    </row>
    <row r="13" spans="1:6" s="43" customFormat="1" ht="15.75" x14ac:dyDescent="0.2">
      <c r="A13" s="42"/>
      <c r="B13" s="454" t="s">
        <v>165</v>
      </c>
      <c r="C13" s="313" t="s">
        <v>452</v>
      </c>
      <c r="D13" s="512">
        <v>0</v>
      </c>
      <c r="E13" s="319">
        <v>0</v>
      </c>
      <c r="F13" s="53"/>
    </row>
    <row r="14" spans="1:6" s="43" customFormat="1" ht="15.75" x14ac:dyDescent="0.2">
      <c r="A14" s="42"/>
      <c r="B14" s="454" t="s">
        <v>166</v>
      </c>
      <c r="C14" s="313" t="s">
        <v>453</v>
      </c>
      <c r="D14" s="512">
        <v>0</v>
      </c>
      <c r="E14" s="319">
        <v>0</v>
      </c>
      <c r="F14" s="53"/>
    </row>
    <row r="15" spans="1:6" s="43" customFormat="1" ht="15.75" x14ac:dyDescent="0.2">
      <c r="A15" s="42"/>
      <c r="B15" s="454" t="s">
        <v>167</v>
      </c>
      <c r="C15" s="313" t="s">
        <v>454</v>
      </c>
      <c r="D15" s="512">
        <v>0</v>
      </c>
      <c r="E15" s="319">
        <v>0</v>
      </c>
      <c r="F15" s="53"/>
    </row>
    <row r="16" spans="1:6" ht="31.5" x14ac:dyDescent="0.2">
      <c r="A16" s="44"/>
      <c r="B16" s="454" t="s">
        <v>356</v>
      </c>
      <c r="C16" s="313" t="s">
        <v>455</v>
      </c>
      <c r="D16" s="512">
        <v>0</v>
      </c>
      <c r="E16" s="319">
        <v>0</v>
      </c>
      <c r="F16" s="40"/>
    </row>
    <row r="17" spans="1:8" ht="31.5" x14ac:dyDescent="0.2">
      <c r="A17" s="44"/>
      <c r="B17" s="454" t="s">
        <v>368</v>
      </c>
      <c r="C17" s="313" t="s">
        <v>456</v>
      </c>
      <c r="D17" s="512">
        <v>0</v>
      </c>
      <c r="E17" s="319">
        <v>0</v>
      </c>
      <c r="F17" s="40"/>
    </row>
    <row r="18" spans="1:8" ht="15.75" x14ac:dyDescent="0.2">
      <c r="A18" s="44"/>
      <c r="B18" s="455" t="s">
        <v>40</v>
      </c>
      <c r="C18" s="312" t="s">
        <v>457</v>
      </c>
      <c r="D18" s="510">
        <v>5486</v>
      </c>
      <c r="E18" s="60">
        <v>-21470</v>
      </c>
      <c r="F18" s="40"/>
      <c r="H18" s="245"/>
    </row>
    <row r="19" spans="1:8" ht="15.75" x14ac:dyDescent="0.2">
      <c r="A19" s="44"/>
      <c r="B19" s="454" t="s">
        <v>209</v>
      </c>
      <c r="C19" s="313" t="s">
        <v>458</v>
      </c>
      <c r="D19" s="512">
        <v>0</v>
      </c>
      <c r="E19" s="319">
        <v>0</v>
      </c>
      <c r="F19" s="40"/>
    </row>
    <row r="20" spans="1:8" ht="31.5" x14ac:dyDescent="0.2">
      <c r="A20" s="44"/>
      <c r="B20" s="454" t="s">
        <v>210</v>
      </c>
      <c r="C20" s="313" t="s">
        <v>459</v>
      </c>
      <c r="D20" s="512">
        <v>6857</v>
      </c>
      <c r="E20" s="319">
        <v>-28970</v>
      </c>
      <c r="F20" s="40"/>
    </row>
    <row r="21" spans="1:8" ht="15.75" x14ac:dyDescent="0.2">
      <c r="A21" s="44"/>
      <c r="B21" s="454" t="s">
        <v>211</v>
      </c>
      <c r="C21" s="313" t="s">
        <v>460</v>
      </c>
      <c r="D21" s="512">
        <v>0</v>
      </c>
      <c r="E21" s="319">
        <v>2187</v>
      </c>
      <c r="F21" s="40"/>
    </row>
    <row r="22" spans="1:8" ht="31.5" x14ac:dyDescent="0.2">
      <c r="A22" s="44"/>
      <c r="B22" s="454" t="s">
        <v>370</v>
      </c>
      <c r="C22" s="313" t="s">
        <v>461</v>
      </c>
      <c r="D22" s="512">
        <v>0</v>
      </c>
      <c r="E22" s="319">
        <v>0</v>
      </c>
      <c r="F22" s="40"/>
    </row>
    <row r="23" spans="1:8" ht="31.5" x14ac:dyDescent="0.2">
      <c r="A23" s="44"/>
      <c r="B23" s="454" t="s">
        <v>462</v>
      </c>
      <c r="C23" s="313" t="s">
        <v>463</v>
      </c>
      <c r="D23" s="512">
        <v>0</v>
      </c>
      <c r="E23" s="319">
        <v>0</v>
      </c>
      <c r="F23" s="40"/>
    </row>
    <row r="24" spans="1:8" ht="31.5" x14ac:dyDescent="0.2">
      <c r="A24" s="44"/>
      <c r="B24" s="454" t="s">
        <v>464</v>
      </c>
      <c r="C24" s="313" t="s">
        <v>465</v>
      </c>
      <c r="D24" s="512">
        <v>-1371</v>
      </c>
      <c r="E24" s="319">
        <v>5313</v>
      </c>
      <c r="F24" s="40"/>
    </row>
    <row r="25" spans="1:8" s="43" customFormat="1" ht="15.75" x14ac:dyDescent="0.2">
      <c r="A25" s="42"/>
      <c r="B25" s="318" t="s">
        <v>50</v>
      </c>
      <c r="C25" s="314" t="s">
        <v>466</v>
      </c>
      <c r="D25" s="510">
        <v>245118</v>
      </c>
      <c r="E25" s="60">
        <v>382103</v>
      </c>
      <c r="F25" s="53"/>
    </row>
    <row r="26" spans="1:8" x14ac:dyDescent="0.2">
      <c r="A26" s="45"/>
      <c r="B26" s="58"/>
      <c r="C26" s="59"/>
      <c r="D26" s="513"/>
      <c r="E26" s="61"/>
      <c r="F26" s="40"/>
    </row>
    <row r="29" spans="1:8" x14ac:dyDescent="0.2">
      <c r="D29" s="245"/>
    </row>
    <row r="31" spans="1:8" x14ac:dyDescent="0.2">
      <c r="D31" s="245">
        <f>+D11-D12-D18</f>
        <v>0</v>
      </c>
      <c r="E31" s="245">
        <f>+E11-E12-E18</f>
        <v>0</v>
      </c>
    </row>
    <row r="32" spans="1:8" x14ac:dyDescent="0.2">
      <c r="D32" s="245">
        <f>+D12-SUM(D13:D17)</f>
        <v>0</v>
      </c>
      <c r="E32" s="245">
        <f>+E12-SUM(E13:E17)</f>
        <v>0</v>
      </c>
    </row>
    <row r="33" spans="4:5" x14ac:dyDescent="0.2">
      <c r="D33" s="245">
        <f>+D18-SUM(D19:D24)</f>
        <v>0</v>
      </c>
      <c r="E33" s="245">
        <f>+E18-SUM(E19:E24)</f>
        <v>0</v>
      </c>
    </row>
    <row r="34" spans="4:5" x14ac:dyDescent="0.2">
      <c r="D34" s="245">
        <f>+D25-D10-D11</f>
        <v>0</v>
      </c>
      <c r="E34" s="245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I4" zoomScale="60" zoomScaleNormal="60" workbookViewId="0">
      <selection activeCell="P45" sqref="P45"/>
    </sheetView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56" t="s">
        <v>569</v>
      </c>
      <c r="C3" s="457"/>
      <c r="D3" s="457"/>
      <c r="E3" s="457"/>
      <c r="F3" s="457"/>
      <c r="G3" s="457"/>
      <c r="H3" s="1"/>
      <c r="I3" s="1"/>
      <c r="J3" s="1"/>
      <c r="K3" s="1"/>
      <c r="L3" s="1"/>
      <c r="M3" s="1"/>
      <c r="N3" s="1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85"/>
      <c r="E4" s="585"/>
      <c r="F4" s="586"/>
      <c r="G4" s="71"/>
      <c r="H4" s="71"/>
      <c r="I4" s="71"/>
      <c r="J4" s="71"/>
      <c r="K4" s="71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7"/>
      <c r="E5" s="587"/>
      <c r="F5" s="587"/>
      <c r="G5" s="1"/>
      <c r="H5" s="72"/>
      <c r="I5" s="72"/>
      <c r="J5" s="72"/>
      <c r="K5" s="71"/>
      <c r="L5" s="2"/>
      <c r="M5" s="584" t="s">
        <v>357</v>
      </c>
      <c r="N5" s="584"/>
      <c r="O5" s="584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11"/>
      <c r="E7" s="202"/>
      <c r="F7" s="196"/>
      <c r="G7" s="197"/>
      <c r="H7" s="197"/>
      <c r="I7" s="197"/>
      <c r="J7" s="588" t="s">
        <v>476</v>
      </c>
      <c r="K7" s="589"/>
      <c r="L7" s="590"/>
      <c r="M7" s="588" t="s">
        <v>477</v>
      </c>
      <c r="N7" s="589"/>
      <c r="O7" s="590"/>
      <c r="P7" s="198"/>
      <c r="Q7" s="198"/>
      <c r="R7" s="198"/>
      <c r="S7" s="198"/>
      <c r="T7" s="198"/>
      <c r="U7" s="199"/>
    </row>
    <row r="8" spans="2:28" s="77" customFormat="1" ht="93.75" x14ac:dyDescent="0.2">
      <c r="B8" s="74"/>
      <c r="C8" s="75"/>
      <c r="D8" s="212" t="s">
        <v>177</v>
      </c>
      <c r="E8" s="203" t="s">
        <v>2</v>
      </c>
      <c r="F8" s="195" t="s">
        <v>96</v>
      </c>
      <c r="G8" s="195" t="s">
        <v>98</v>
      </c>
      <c r="H8" s="195" t="s">
        <v>99</v>
      </c>
      <c r="I8" s="195" t="s">
        <v>100</v>
      </c>
      <c r="J8" s="195">
        <v>1</v>
      </c>
      <c r="K8" s="195">
        <v>2</v>
      </c>
      <c r="L8" s="195">
        <v>3</v>
      </c>
      <c r="M8" s="195">
        <v>4</v>
      </c>
      <c r="N8" s="195">
        <v>5</v>
      </c>
      <c r="O8" s="195">
        <v>6</v>
      </c>
      <c r="P8" s="195" t="s">
        <v>478</v>
      </c>
      <c r="Q8" s="195" t="s">
        <v>322</v>
      </c>
      <c r="R8" s="195" t="s">
        <v>479</v>
      </c>
      <c r="S8" s="195" t="s">
        <v>480</v>
      </c>
      <c r="T8" s="195" t="s">
        <v>428</v>
      </c>
      <c r="U8" s="195" t="s">
        <v>204</v>
      </c>
      <c r="V8" s="76"/>
      <c r="W8" s="76"/>
    </row>
    <row r="9" spans="2:28" ht="19.5" hidden="1" x14ac:dyDescent="0.35">
      <c r="B9" s="70"/>
      <c r="C9" s="3"/>
      <c r="D9" s="213" t="s">
        <v>70</v>
      </c>
      <c r="E9" s="204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78"/>
      <c r="W9" s="78"/>
    </row>
    <row r="10" spans="2:28" ht="15.75" hidden="1" customHeight="1" x14ac:dyDescent="0.35">
      <c r="B10" s="70"/>
      <c r="C10" s="3"/>
      <c r="D10" s="213" t="s">
        <v>373</v>
      </c>
      <c r="E10" s="204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78"/>
      <c r="W10" s="78"/>
    </row>
    <row r="11" spans="2:28" ht="15.75" hidden="1" customHeight="1" x14ac:dyDescent="0.35">
      <c r="B11" s="70"/>
      <c r="C11" s="3"/>
      <c r="D11" s="213" t="s">
        <v>475</v>
      </c>
      <c r="E11" s="205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78"/>
      <c r="W11" s="78"/>
    </row>
    <row r="12" spans="2:28" s="83" customFormat="1" ht="18.75" hidden="1" customHeight="1" x14ac:dyDescent="0.35">
      <c r="B12" s="81"/>
      <c r="C12" s="320" t="s">
        <v>36</v>
      </c>
      <c r="D12" s="309" t="s">
        <v>335</v>
      </c>
      <c r="E12" s="205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82"/>
      <c r="W12" s="82"/>
      <c r="AA12" s="336">
        <f>SUM(F12:R12)-S12</f>
        <v>0</v>
      </c>
      <c r="AB12" s="336">
        <f>+U12-S12-T12</f>
        <v>0</v>
      </c>
    </row>
    <row r="13" spans="2:28" s="83" customFormat="1" ht="18.75" hidden="1" customHeight="1" x14ac:dyDescent="0.35">
      <c r="B13" s="81"/>
      <c r="C13" s="321" t="s">
        <v>38</v>
      </c>
      <c r="D13" s="322" t="s">
        <v>336</v>
      </c>
      <c r="E13" s="20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82"/>
      <c r="W13" s="82"/>
      <c r="AA13" s="336">
        <f t="shared" ref="AA13:AA49" si="0">SUM(F13:R13)-S13</f>
        <v>0</v>
      </c>
      <c r="AB13" s="336">
        <f t="shared" ref="AB13:AB49" si="1">+U13-S13-T13</f>
        <v>0</v>
      </c>
    </row>
    <row r="14" spans="2:28" ht="18.75" hidden="1" customHeight="1" x14ac:dyDescent="0.35">
      <c r="B14" s="70"/>
      <c r="C14" s="323" t="s">
        <v>39</v>
      </c>
      <c r="D14" s="324" t="s">
        <v>337</v>
      </c>
      <c r="E14" s="205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78"/>
      <c r="W14" s="78"/>
      <c r="AA14" s="336">
        <f t="shared" si="0"/>
        <v>0</v>
      </c>
      <c r="AB14" s="336">
        <f t="shared" si="1"/>
        <v>0</v>
      </c>
    </row>
    <row r="15" spans="2:28" ht="18.75" hidden="1" customHeight="1" x14ac:dyDescent="0.35">
      <c r="B15" s="70"/>
      <c r="C15" s="323" t="s">
        <v>40</v>
      </c>
      <c r="D15" s="324" t="s">
        <v>338</v>
      </c>
      <c r="E15" s="205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78"/>
      <c r="W15" s="78"/>
      <c r="AA15" s="336">
        <f t="shared" si="0"/>
        <v>0</v>
      </c>
      <c r="AB15" s="336">
        <f t="shared" si="1"/>
        <v>0</v>
      </c>
    </row>
    <row r="16" spans="2:28" s="83" customFormat="1" ht="18.75" hidden="1" customHeight="1" x14ac:dyDescent="0.35">
      <c r="B16" s="81"/>
      <c r="C16" s="321" t="s">
        <v>50</v>
      </c>
      <c r="D16" s="325" t="s">
        <v>339</v>
      </c>
      <c r="E16" s="205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82"/>
      <c r="W16" s="82"/>
      <c r="AA16" s="336">
        <f t="shared" si="0"/>
        <v>0</v>
      </c>
      <c r="AB16" s="336">
        <f t="shared" si="1"/>
        <v>0</v>
      </c>
    </row>
    <row r="17" spans="2:28" ht="18.75" hidden="1" customHeight="1" x14ac:dyDescent="0.35">
      <c r="B17" s="70"/>
      <c r="C17" s="320" t="s">
        <v>60</v>
      </c>
      <c r="D17" s="324" t="s">
        <v>468</v>
      </c>
      <c r="E17" s="206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  <c r="U17" s="291"/>
      <c r="V17" s="78"/>
      <c r="W17" s="78"/>
      <c r="AA17" s="336">
        <f t="shared" si="0"/>
        <v>0</v>
      </c>
      <c r="AB17" s="336">
        <f t="shared" si="1"/>
        <v>0</v>
      </c>
    </row>
    <row r="18" spans="2:28" s="83" customFormat="1" ht="18.75" hidden="1" customHeight="1" x14ac:dyDescent="0.35">
      <c r="B18" s="81"/>
      <c r="C18" s="321" t="s">
        <v>61</v>
      </c>
      <c r="D18" s="326" t="s">
        <v>469</v>
      </c>
      <c r="E18" s="207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82"/>
      <c r="W18" s="82"/>
      <c r="AA18" s="336">
        <f t="shared" si="0"/>
        <v>0</v>
      </c>
      <c r="AB18" s="336">
        <f t="shared" si="1"/>
        <v>0</v>
      </c>
    </row>
    <row r="19" spans="2:28" s="83" customFormat="1" ht="18.75" hidden="1" customHeight="1" x14ac:dyDescent="0.35">
      <c r="B19" s="81"/>
      <c r="C19" s="320" t="s">
        <v>62</v>
      </c>
      <c r="D19" s="327" t="s">
        <v>470</v>
      </c>
      <c r="E19" s="207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82"/>
      <c r="W19" s="82"/>
      <c r="AA19" s="336">
        <f t="shared" si="0"/>
        <v>0</v>
      </c>
      <c r="AB19" s="336">
        <f t="shared" si="1"/>
        <v>0</v>
      </c>
    </row>
    <row r="20" spans="2:28" s="83" customFormat="1" ht="18.75" hidden="1" customHeight="1" x14ac:dyDescent="0.35">
      <c r="B20" s="81"/>
      <c r="C20" s="320" t="s">
        <v>63</v>
      </c>
      <c r="D20" s="328" t="s">
        <v>181</v>
      </c>
      <c r="E20" s="206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82"/>
      <c r="W20" s="82"/>
      <c r="AA20" s="336">
        <f t="shared" si="0"/>
        <v>0</v>
      </c>
      <c r="AB20" s="336">
        <f t="shared" si="1"/>
        <v>0</v>
      </c>
    </row>
    <row r="21" spans="2:28" s="83" customFormat="1" ht="18.75" hidden="1" customHeight="1" x14ac:dyDescent="0.35">
      <c r="B21" s="81"/>
      <c r="C21" s="320" t="s">
        <v>76</v>
      </c>
      <c r="D21" s="326" t="s">
        <v>471</v>
      </c>
      <c r="E21" s="206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3"/>
      <c r="T21" s="295"/>
      <c r="U21" s="293"/>
      <c r="V21" s="82"/>
      <c r="W21" s="82"/>
      <c r="AA21" s="336">
        <f t="shared" si="0"/>
        <v>0</v>
      </c>
      <c r="AB21" s="336">
        <f t="shared" si="1"/>
        <v>0</v>
      </c>
    </row>
    <row r="22" spans="2:28" ht="18.75" hidden="1" customHeight="1" x14ac:dyDescent="0.35">
      <c r="B22" s="70"/>
      <c r="C22" s="320" t="s">
        <v>79</v>
      </c>
      <c r="D22" s="326" t="s">
        <v>472</v>
      </c>
      <c r="E22" s="208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78"/>
      <c r="W22" s="78"/>
      <c r="AA22" s="336">
        <f t="shared" si="0"/>
        <v>0</v>
      </c>
      <c r="AB22" s="336">
        <f t="shared" si="1"/>
        <v>0</v>
      </c>
    </row>
    <row r="23" spans="2:28" ht="18.75" hidden="1" customHeight="1" x14ac:dyDescent="0.35">
      <c r="B23" s="70"/>
      <c r="C23" s="321" t="s">
        <v>80</v>
      </c>
      <c r="D23" s="326" t="s">
        <v>473</v>
      </c>
      <c r="E23" s="208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78"/>
      <c r="W23" s="78"/>
      <c r="AA23" s="336">
        <f t="shared" si="0"/>
        <v>0</v>
      </c>
      <c r="AB23" s="336">
        <f t="shared" si="1"/>
        <v>0</v>
      </c>
    </row>
    <row r="24" spans="2:28" s="83" customFormat="1" ht="18.75" hidden="1" customHeight="1" x14ac:dyDescent="0.35">
      <c r="B24" s="81"/>
      <c r="C24" s="321" t="s">
        <v>81</v>
      </c>
      <c r="D24" s="326" t="s">
        <v>178</v>
      </c>
      <c r="E24" s="20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3"/>
      <c r="R24" s="295"/>
      <c r="S24" s="295"/>
      <c r="T24" s="295"/>
      <c r="U24" s="293"/>
      <c r="V24" s="82"/>
      <c r="W24" s="82"/>
      <c r="AA24" s="336">
        <f t="shared" si="0"/>
        <v>0</v>
      </c>
      <c r="AB24" s="336">
        <f t="shared" si="1"/>
        <v>0</v>
      </c>
    </row>
    <row r="25" spans="2:28" s="83" customFormat="1" ht="18.75" hidden="1" customHeight="1" x14ac:dyDescent="0.35">
      <c r="B25" s="81"/>
      <c r="C25" s="329" t="s">
        <v>196</v>
      </c>
      <c r="D25" s="326" t="s">
        <v>179</v>
      </c>
      <c r="E25" s="209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82"/>
      <c r="W25" s="82"/>
      <c r="AA25" s="336">
        <f t="shared" si="0"/>
        <v>0</v>
      </c>
      <c r="AB25" s="336">
        <f t="shared" si="1"/>
        <v>0</v>
      </c>
    </row>
    <row r="26" spans="2:28" s="83" customFormat="1" ht="19.5" hidden="1" x14ac:dyDescent="0.35">
      <c r="B26" s="81"/>
      <c r="C26" s="329" t="s">
        <v>197</v>
      </c>
      <c r="D26" s="326" t="s">
        <v>180</v>
      </c>
      <c r="E26" s="20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95"/>
      <c r="U26" s="295"/>
      <c r="V26" s="82"/>
      <c r="W26" s="82"/>
      <c r="AA26" s="336">
        <f t="shared" si="0"/>
        <v>0</v>
      </c>
      <c r="AB26" s="336">
        <f t="shared" si="1"/>
        <v>0</v>
      </c>
    </row>
    <row r="27" spans="2:28" s="83" customFormat="1" ht="18.75" hidden="1" customHeight="1" x14ac:dyDescent="0.35">
      <c r="B27" s="81"/>
      <c r="C27" s="329" t="s">
        <v>198</v>
      </c>
      <c r="D27" s="326" t="s">
        <v>20</v>
      </c>
      <c r="E27" s="20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5"/>
      <c r="S27" s="295"/>
      <c r="T27" s="295"/>
      <c r="U27" s="295"/>
      <c r="V27" s="82"/>
      <c r="W27" s="82"/>
      <c r="AA27" s="336">
        <f t="shared" si="0"/>
        <v>0</v>
      </c>
      <c r="AB27" s="336">
        <f t="shared" si="1"/>
        <v>0</v>
      </c>
    </row>
    <row r="28" spans="2:28" s="83" customFormat="1" ht="19.5" hidden="1" x14ac:dyDescent="0.35">
      <c r="B28" s="296"/>
      <c r="C28" s="330"/>
      <c r="D28" s="331" t="s">
        <v>474</v>
      </c>
      <c r="E28" s="334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82"/>
      <c r="W28" s="82"/>
      <c r="AA28" s="336">
        <f t="shared" si="0"/>
        <v>0</v>
      </c>
      <c r="AB28" s="336">
        <f t="shared" si="1"/>
        <v>0</v>
      </c>
    </row>
    <row r="29" spans="2:28" s="83" customFormat="1" ht="19.5" x14ac:dyDescent="0.35">
      <c r="B29" s="81"/>
      <c r="C29" s="320"/>
      <c r="D29" s="332"/>
      <c r="E29" s="20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95"/>
      <c r="T29" s="295"/>
      <c r="U29" s="295"/>
      <c r="V29" s="82"/>
      <c r="W29" s="82"/>
      <c r="AA29" s="336">
        <f t="shared" si="0"/>
        <v>0</v>
      </c>
      <c r="AB29" s="336">
        <f t="shared" si="1"/>
        <v>0</v>
      </c>
    </row>
    <row r="30" spans="2:28" s="83" customFormat="1" ht="19.5" x14ac:dyDescent="0.35">
      <c r="B30" s="81"/>
      <c r="C30" s="320"/>
      <c r="D30" s="333" t="s">
        <v>0</v>
      </c>
      <c r="E30" s="20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82"/>
      <c r="W30" s="82"/>
      <c r="AA30" s="336">
        <f t="shared" si="0"/>
        <v>0</v>
      </c>
      <c r="AB30" s="336">
        <f t="shared" si="1"/>
        <v>0</v>
      </c>
    </row>
    <row r="31" spans="2:28" s="83" customFormat="1" ht="19.5" x14ac:dyDescent="0.35">
      <c r="B31" s="81"/>
      <c r="C31" s="320"/>
      <c r="D31" s="213" t="s">
        <v>373</v>
      </c>
      <c r="E31" s="20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95"/>
      <c r="R31" s="295"/>
      <c r="S31" s="295"/>
      <c r="T31" s="295"/>
      <c r="U31" s="295"/>
      <c r="V31" s="82"/>
      <c r="W31" s="82"/>
      <c r="AA31" s="336">
        <f t="shared" si="0"/>
        <v>0</v>
      </c>
      <c r="AB31" s="336">
        <f t="shared" si="1"/>
        <v>0</v>
      </c>
    </row>
    <row r="32" spans="2:28" s="83" customFormat="1" ht="19.5" x14ac:dyDescent="0.35">
      <c r="B32" s="81"/>
      <c r="C32" s="320"/>
      <c r="D32" s="213" t="s">
        <v>610</v>
      </c>
      <c r="E32" s="20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82"/>
      <c r="W32" s="82"/>
      <c r="AA32" s="336">
        <f t="shared" si="0"/>
        <v>0</v>
      </c>
      <c r="AB32" s="336">
        <f t="shared" si="1"/>
        <v>0</v>
      </c>
    </row>
    <row r="33" spans="2:28" s="83" customFormat="1" ht="19.5" x14ac:dyDescent="0.35">
      <c r="B33" s="81"/>
      <c r="C33" s="320" t="s">
        <v>36</v>
      </c>
      <c r="D33" s="325" t="s">
        <v>355</v>
      </c>
      <c r="E33" s="205"/>
      <c r="F33" s="293">
        <v>2600000</v>
      </c>
      <c r="G33" s="293">
        <v>0</v>
      </c>
      <c r="H33" s="293">
        <v>0</v>
      </c>
      <c r="I33" s="293">
        <v>1739</v>
      </c>
      <c r="J33" s="293">
        <v>136852.86515999999</v>
      </c>
      <c r="K33" s="293">
        <v>-38057</v>
      </c>
      <c r="L33" s="293">
        <v>0</v>
      </c>
      <c r="M33" s="293">
        <v>0</v>
      </c>
      <c r="N33" s="293">
        <v>28315</v>
      </c>
      <c r="O33" s="293"/>
      <c r="P33" s="293">
        <v>2100344</v>
      </c>
      <c r="Q33" s="293">
        <v>675629</v>
      </c>
      <c r="R33" s="293">
        <v>0</v>
      </c>
      <c r="S33" s="293">
        <v>5504822.8651599996</v>
      </c>
      <c r="T33" s="293">
        <v>0</v>
      </c>
      <c r="U33" s="293">
        <v>5504822.8651599996</v>
      </c>
      <c r="V33" s="82"/>
      <c r="W33" s="82"/>
      <c r="AA33" s="336">
        <f t="shared" si="0"/>
        <v>0</v>
      </c>
      <c r="AB33" s="336">
        <f t="shared" si="1"/>
        <v>0</v>
      </c>
    </row>
    <row r="34" spans="2:28" s="83" customFormat="1" ht="19.5" x14ac:dyDescent="0.35">
      <c r="B34" s="81"/>
      <c r="C34" s="321" t="s">
        <v>38</v>
      </c>
      <c r="D34" s="322" t="s">
        <v>336</v>
      </c>
      <c r="E34" s="205"/>
      <c r="F34" s="293">
        <v>0</v>
      </c>
      <c r="G34" s="293">
        <v>0</v>
      </c>
      <c r="H34" s="293">
        <v>0</v>
      </c>
      <c r="I34" s="293">
        <v>0</v>
      </c>
      <c r="J34" s="293">
        <v>0</v>
      </c>
      <c r="K34" s="293">
        <v>0</v>
      </c>
      <c r="L34" s="293">
        <v>0</v>
      </c>
      <c r="M34" s="293">
        <v>0</v>
      </c>
      <c r="N34" s="293">
        <v>0</v>
      </c>
      <c r="O34" s="293">
        <v>0</v>
      </c>
      <c r="P34" s="293">
        <v>0</v>
      </c>
      <c r="Q34" s="293">
        <v>0</v>
      </c>
      <c r="R34" s="293">
        <v>0</v>
      </c>
      <c r="S34" s="293">
        <v>0</v>
      </c>
      <c r="T34" s="293">
        <v>0</v>
      </c>
      <c r="U34" s="293">
        <v>0</v>
      </c>
      <c r="V34" s="82"/>
      <c r="W34" s="82"/>
      <c r="AA34" s="336">
        <f t="shared" si="0"/>
        <v>0</v>
      </c>
      <c r="AB34" s="336">
        <f t="shared" si="1"/>
        <v>0</v>
      </c>
    </row>
    <row r="35" spans="2:28" s="83" customFormat="1" ht="19.5" x14ac:dyDescent="0.35">
      <c r="B35" s="81"/>
      <c r="C35" s="323" t="s">
        <v>39</v>
      </c>
      <c r="D35" s="324" t="s">
        <v>337</v>
      </c>
      <c r="E35" s="205"/>
      <c r="F35" s="295">
        <v>0</v>
      </c>
      <c r="G35" s="295">
        <v>0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295">
        <v>0</v>
      </c>
      <c r="P35" s="295">
        <v>0</v>
      </c>
      <c r="Q35" s="295">
        <v>0</v>
      </c>
      <c r="R35" s="295">
        <v>0</v>
      </c>
      <c r="S35" s="295">
        <v>0</v>
      </c>
      <c r="T35" s="295">
        <v>0</v>
      </c>
      <c r="U35" s="295">
        <v>0</v>
      </c>
      <c r="V35" s="82"/>
      <c r="W35" s="82"/>
      <c r="AA35" s="336">
        <f t="shared" si="0"/>
        <v>0</v>
      </c>
      <c r="AB35" s="336">
        <f t="shared" si="1"/>
        <v>0</v>
      </c>
    </row>
    <row r="36" spans="2:28" s="83" customFormat="1" ht="32.25" customHeight="1" x14ac:dyDescent="0.35">
      <c r="B36" s="81"/>
      <c r="C36" s="397" t="s">
        <v>40</v>
      </c>
      <c r="D36" s="484" t="s">
        <v>338</v>
      </c>
      <c r="E36" s="205"/>
      <c r="F36" s="295">
        <v>0</v>
      </c>
      <c r="G36" s="295">
        <v>0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295">
        <v>0</v>
      </c>
      <c r="P36" s="295">
        <v>0</v>
      </c>
      <c r="Q36" s="295">
        <v>0</v>
      </c>
      <c r="R36" s="295">
        <v>0</v>
      </c>
      <c r="S36" s="295">
        <v>0</v>
      </c>
      <c r="T36" s="295">
        <v>0</v>
      </c>
      <c r="U36" s="295">
        <v>0</v>
      </c>
      <c r="V36" s="82"/>
      <c r="W36" s="82"/>
      <c r="AA36" s="336">
        <f t="shared" si="0"/>
        <v>0</v>
      </c>
      <c r="AB36" s="336">
        <f t="shared" si="1"/>
        <v>0</v>
      </c>
    </row>
    <row r="37" spans="2:28" s="83" customFormat="1" ht="19.5" x14ac:dyDescent="0.35">
      <c r="B37" s="81"/>
      <c r="C37" s="404" t="s">
        <v>50</v>
      </c>
      <c r="D37" s="479" t="s">
        <v>339</v>
      </c>
      <c r="E37" s="205"/>
      <c r="F37" s="293">
        <v>2600000</v>
      </c>
      <c r="G37" s="293">
        <v>0</v>
      </c>
      <c r="H37" s="293">
        <v>0</v>
      </c>
      <c r="I37" s="293">
        <v>1739</v>
      </c>
      <c r="J37" s="293">
        <v>136852.86515999999</v>
      </c>
      <c r="K37" s="293">
        <v>-38057</v>
      </c>
      <c r="L37" s="293">
        <v>0</v>
      </c>
      <c r="M37" s="293">
        <v>0</v>
      </c>
      <c r="N37" s="293">
        <v>28315</v>
      </c>
      <c r="O37" s="293">
        <v>0</v>
      </c>
      <c r="P37" s="293">
        <v>2100344</v>
      </c>
      <c r="Q37" s="293">
        <v>675629</v>
      </c>
      <c r="R37" s="293">
        <v>0</v>
      </c>
      <c r="S37" s="293">
        <v>5504822.8651599996</v>
      </c>
      <c r="T37" s="293">
        <v>0</v>
      </c>
      <c r="U37" s="293">
        <v>5504822.8651599996</v>
      </c>
      <c r="V37" s="82"/>
      <c r="W37" s="82"/>
      <c r="AA37" s="336">
        <f t="shared" si="0"/>
        <v>0</v>
      </c>
      <c r="AB37" s="336">
        <f t="shared" si="1"/>
        <v>0</v>
      </c>
    </row>
    <row r="38" spans="2:28" ht="19.5" x14ac:dyDescent="0.35">
      <c r="B38" s="70"/>
      <c r="C38" s="406" t="s">
        <v>60</v>
      </c>
      <c r="D38" s="480" t="s">
        <v>468</v>
      </c>
      <c r="E38" s="208"/>
      <c r="F38" s="293">
        <v>0</v>
      </c>
      <c r="G38" s="293">
        <v>0</v>
      </c>
      <c r="H38" s="293">
        <v>0</v>
      </c>
      <c r="I38" s="293">
        <v>0</v>
      </c>
      <c r="J38" s="293">
        <v>0</v>
      </c>
      <c r="K38" s="293">
        <v>0</v>
      </c>
      <c r="L38" s="293">
        <v>0</v>
      </c>
      <c r="M38" s="293">
        <v>0</v>
      </c>
      <c r="N38" s="293">
        <v>5486</v>
      </c>
      <c r="O38" s="293">
        <v>0</v>
      </c>
      <c r="P38" s="293">
        <v>0</v>
      </c>
      <c r="Q38" s="293">
        <v>0</v>
      </c>
      <c r="R38" s="293">
        <v>239632</v>
      </c>
      <c r="S38" s="293">
        <v>245118</v>
      </c>
      <c r="T38" s="293">
        <v>0</v>
      </c>
      <c r="U38" s="293">
        <v>245118</v>
      </c>
      <c r="V38" s="78"/>
      <c r="W38" s="78"/>
      <c r="AA38" s="336">
        <f t="shared" si="0"/>
        <v>0</v>
      </c>
      <c r="AB38" s="336">
        <f t="shared" si="1"/>
        <v>0</v>
      </c>
    </row>
    <row r="39" spans="2:28" ht="19.5" x14ac:dyDescent="0.35">
      <c r="B39" s="70"/>
      <c r="C39" s="404" t="s">
        <v>61</v>
      </c>
      <c r="D39" s="480" t="s">
        <v>469</v>
      </c>
      <c r="E39" s="208"/>
      <c r="F39" s="293">
        <v>0</v>
      </c>
      <c r="G39" s="293">
        <v>0</v>
      </c>
      <c r="H39" s="293">
        <v>0</v>
      </c>
      <c r="I39" s="293">
        <v>0</v>
      </c>
      <c r="J39" s="293">
        <v>0</v>
      </c>
      <c r="K39" s="293">
        <v>0</v>
      </c>
      <c r="L39" s="293">
        <v>0</v>
      </c>
      <c r="M39" s="293">
        <v>0</v>
      </c>
      <c r="N39" s="293">
        <v>0</v>
      </c>
      <c r="O39" s="293">
        <v>0</v>
      </c>
      <c r="P39" s="293">
        <v>0</v>
      </c>
      <c r="Q39" s="293">
        <v>0</v>
      </c>
      <c r="R39" s="293">
        <v>0</v>
      </c>
      <c r="S39" s="293">
        <v>0</v>
      </c>
      <c r="T39" s="293">
        <v>0</v>
      </c>
      <c r="U39" s="293">
        <v>0</v>
      </c>
      <c r="V39" s="78"/>
      <c r="W39" s="78"/>
      <c r="AA39" s="336">
        <f t="shared" si="0"/>
        <v>0</v>
      </c>
      <c r="AB39" s="336">
        <f t="shared" si="1"/>
        <v>0</v>
      </c>
    </row>
    <row r="40" spans="2:28" s="83" customFormat="1" ht="33" x14ac:dyDescent="0.35">
      <c r="B40" s="81"/>
      <c r="C40" s="406" t="s">
        <v>62</v>
      </c>
      <c r="D40" s="308" t="s">
        <v>470</v>
      </c>
      <c r="E40" s="208"/>
      <c r="F40" s="293">
        <v>0</v>
      </c>
      <c r="G40" s="293">
        <v>0</v>
      </c>
      <c r="H40" s="293">
        <v>0</v>
      </c>
      <c r="I40" s="293">
        <v>0</v>
      </c>
      <c r="J40" s="293">
        <v>0</v>
      </c>
      <c r="K40" s="293">
        <v>0</v>
      </c>
      <c r="L40" s="293">
        <v>0</v>
      </c>
      <c r="M40" s="293">
        <v>0</v>
      </c>
      <c r="N40" s="293">
        <v>0</v>
      </c>
      <c r="O40" s="293">
        <v>0</v>
      </c>
      <c r="P40" s="293">
        <v>0</v>
      </c>
      <c r="Q40" s="293">
        <v>0</v>
      </c>
      <c r="R40" s="293">
        <v>0</v>
      </c>
      <c r="S40" s="293">
        <v>0</v>
      </c>
      <c r="T40" s="293">
        <v>0</v>
      </c>
      <c r="U40" s="293">
        <v>0</v>
      </c>
      <c r="V40" s="82"/>
      <c r="W40" s="82"/>
      <c r="AA40" s="336">
        <f t="shared" si="0"/>
        <v>0</v>
      </c>
      <c r="AB40" s="336">
        <f t="shared" si="1"/>
        <v>0</v>
      </c>
    </row>
    <row r="41" spans="2:28" s="83" customFormat="1" ht="19.5" x14ac:dyDescent="0.35">
      <c r="B41" s="81"/>
      <c r="C41" s="406" t="s">
        <v>63</v>
      </c>
      <c r="D41" s="461" t="s">
        <v>181</v>
      </c>
      <c r="E41" s="208"/>
      <c r="F41" s="293">
        <v>0</v>
      </c>
      <c r="G41" s="293">
        <v>0</v>
      </c>
      <c r="H41" s="293">
        <v>0</v>
      </c>
      <c r="I41" s="293">
        <v>0</v>
      </c>
      <c r="J41" s="293">
        <v>0</v>
      </c>
      <c r="K41" s="293">
        <v>0</v>
      </c>
      <c r="L41" s="293">
        <v>0</v>
      </c>
      <c r="M41" s="293">
        <v>0</v>
      </c>
      <c r="N41" s="293">
        <v>0</v>
      </c>
      <c r="O41" s="293">
        <v>0</v>
      </c>
      <c r="P41" s="293">
        <v>0</v>
      </c>
      <c r="Q41" s="293">
        <v>0</v>
      </c>
      <c r="R41" s="293">
        <v>0</v>
      </c>
      <c r="S41" s="293">
        <v>0</v>
      </c>
      <c r="T41" s="293">
        <v>0</v>
      </c>
      <c r="U41" s="293">
        <v>0</v>
      </c>
      <c r="V41" s="82"/>
      <c r="W41" s="82"/>
      <c r="AA41" s="336">
        <f t="shared" si="0"/>
        <v>0</v>
      </c>
      <c r="AB41" s="336">
        <f t="shared" si="1"/>
        <v>0</v>
      </c>
    </row>
    <row r="42" spans="2:28" s="83" customFormat="1" ht="19.5" x14ac:dyDescent="0.35">
      <c r="B42" s="81"/>
      <c r="C42" s="406" t="s">
        <v>76</v>
      </c>
      <c r="D42" s="480" t="s">
        <v>471</v>
      </c>
      <c r="E42" s="208"/>
      <c r="F42" s="293">
        <v>0</v>
      </c>
      <c r="G42" s="293">
        <v>0</v>
      </c>
      <c r="H42" s="293">
        <v>0</v>
      </c>
      <c r="I42" s="293">
        <v>0</v>
      </c>
      <c r="J42" s="293">
        <v>0</v>
      </c>
      <c r="K42" s="293">
        <v>0</v>
      </c>
      <c r="L42" s="293">
        <v>0</v>
      </c>
      <c r="M42" s="293">
        <v>0</v>
      </c>
      <c r="N42" s="293">
        <v>0</v>
      </c>
      <c r="O42" s="293">
        <v>0</v>
      </c>
      <c r="P42" s="293">
        <v>0</v>
      </c>
      <c r="Q42" s="293">
        <v>0</v>
      </c>
      <c r="R42" s="293">
        <v>0</v>
      </c>
      <c r="S42" s="293">
        <v>0</v>
      </c>
      <c r="T42" s="293">
        <v>0</v>
      </c>
      <c r="U42" s="293">
        <v>0</v>
      </c>
      <c r="V42" s="82"/>
      <c r="W42" s="82"/>
      <c r="AA42" s="336">
        <f t="shared" si="0"/>
        <v>0</v>
      </c>
      <c r="AB42" s="336">
        <f t="shared" si="1"/>
        <v>0</v>
      </c>
    </row>
    <row r="43" spans="2:28" s="83" customFormat="1" ht="19.5" x14ac:dyDescent="0.35">
      <c r="B43" s="81"/>
      <c r="C43" s="406" t="s">
        <v>79</v>
      </c>
      <c r="D43" s="480" t="s">
        <v>472</v>
      </c>
      <c r="E43" s="208"/>
      <c r="F43" s="293">
        <v>0</v>
      </c>
      <c r="G43" s="293">
        <v>0</v>
      </c>
      <c r="H43" s="293">
        <v>0</v>
      </c>
      <c r="I43" s="293">
        <v>0</v>
      </c>
      <c r="J43" s="293">
        <v>0</v>
      </c>
      <c r="K43" s="293">
        <v>0</v>
      </c>
      <c r="L43" s="293">
        <v>0</v>
      </c>
      <c r="M43" s="293">
        <v>0</v>
      </c>
      <c r="N43" s="293">
        <v>0</v>
      </c>
      <c r="O43" s="293">
        <v>0</v>
      </c>
      <c r="P43" s="293">
        <v>0</v>
      </c>
      <c r="Q43" s="293">
        <v>0</v>
      </c>
      <c r="R43" s="293">
        <v>0</v>
      </c>
      <c r="S43" s="293">
        <v>0</v>
      </c>
      <c r="T43" s="293">
        <v>0</v>
      </c>
      <c r="U43" s="293">
        <v>0</v>
      </c>
      <c r="V43" s="82"/>
      <c r="W43" s="82"/>
      <c r="AA43" s="336">
        <f t="shared" si="0"/>
        <v>0</v>
      </c>
      <c r="AB43" s="336">
        <f t="shared" si="1"/>
        <v>0</v>
      </c>
    </row>
    <row r="44" spans="2:28" s="83" customFormat="1" ht="19.5" x14ac:dyDescent="0.35">
      <c r="B44" s="81"/>
      <c r="C44" s="404" t="s">
        <v>80</v>
      </c>
      <c r="D44" s="480" t="s">
        <v>473</v>
      </c>
      <c r="E44" s="208"/>
      <c r="F44" s="293">
        <v>0</v>
      </c>
      <c r="G44" s="293">
        <v>0</v>
      </c>
      <c r="H44" s="293">
        <v>0</v>
      </c>
      <c r="I44" s="293">
        <v>747</v>
      </c>
      <c r="J44" s="293">
        <v>0</v>
      </c>
      <c r="K44" s="293">
        <v>0</v>
      </c>
      <c r="L44" s="293">
        <v>0</v>
      </c>
      <c r="M44" s="293">
        <v>0</v>
      </c>
      <c r="N44" s="293">
        <v>0</v>
      </c>
      <c r="O44" s="293">
        <v>0</v>
      </c>
      <c r="P44" s="293">
        <v>0</v>
      </c>
      <c r="Q44" s="293">
        <v>0</v>
      </c>
      <c r="R44" s="293">
        <v>0</v>
      </c>
      <c r="S44" s="293">
        <v>747</v>
      </c>
      <c r="T44" s="293">
        <v>0</v>
      </c>
      <c r="U44" s="293">
        <v>747</v>
      </c>
      <c r="V44" s="82"/>
      <c r="W44" s="82"/>
      <c r="AA44" s="336">
        <f t="shared" si="0"/>
        <v>0</v>
      </c>
      <c r="AB44" s="336">
        <f t="shared" si="1"/>
        <v>0</v>
      </c>
    </row>
    <row r="45" spans="2:28" s="83" customFormat="1" ht="19.5" x14ac:dyDescent="0.35">
      <c r="B45" s="81"/>
      <c r="C45" s="404" t="s">
        <v>81</v>
      </c>
      <c r="D45" s="480" t="s">
        <v>178</v>
      </c>
      <c r="E45" s="208"/>
      <c r="F45" s="293">
        <v>0</v>
      </c>
      <c r="G45" s="293">
        <v>0</v>
      </c>
      <c r="H45" s="293">
        <v>0</v>
      </c>
      <c r="I45" s="293">
        <v>0</v>
      </c>
      <c r="J45" s="293">
        <v>0</v>
      </c>
      <c r="K45" s="293">
        <v>0</v>
      </c>
      <c r="L45" s="293">
        <v>0</v>
      </c>
      <c r="M45" s="293">
        <v>0</v>
      </c>
      <c r="N45" s="293">
        <v>0</v>
      </c>
      <c r="O45" s="293">
        <v>0</v>
      </c>
      <c r="P45" s="293">
        <v>675682</v>
      </c>
      <c r="Q45" s="293">
        <v>-675682</v>
      </c>
      <c r="R45" s="293">
        <v>0</v>
      </c>
      <c r="S45" s="293">
        <v>0</v>
      </c>
      <c r="T45" s="293">
        <v>0</v>
      </c>
      <c r="U45" s="293">
        <v>0</v>
      </c>
      <c r="V45" s="82"/>
      <c r="W45" s="82"/>
      <c r="AA45" s="336">
        <f t="shared" si="0"/>
        <v>0</v>
      </c>
      <c r="AB45" s="336">
        <f t="shared" si="1"/>
        <v>0</v>
      </c>
    </row>
    <row r="46" spans="2:28" ht="19.5" x14ac:dyDescent="0.35">
      <c r="B46" s="70"/>
      <c r="C46" s="481" t="s">
        <v>196</v>
      </c>
      <c r="D46" s="482" t="s">
        <v>179</v>
      </c>
      <c r="E46" s="208"/>
      <c r="F46" s="291">
        <v>0</v>
      </c>
      <c r="G46" s="291">
        <v>0</v>
      </c>
      <c r="H46" s="291">
        <v>0</v>
      </c>
      <c r="I46" s="291">
        <v>0</v>
      </c>
      <c r="J46" s="291">
        <v>0</v>
      </c>
      <c r="K46" s="291">
        <v>0</v>
      </c>
      <c r="L46" s="291">
        <v>0</v>
      </c>
      <c r="M46" s="291">
        <v>0</v>
      </c>
      <c r="N46" s="291">
        <v>0</v>
      </c>
      <c r="O46" s="291">
        <v>0</v>
      </c>
      <c r="P46" s="291">
        <v>0</v>
      </c>
      <c r="Q46" s="291">
        <v>0</v>
      </c>
      <c r="R46" s="291">
        <v>0</v>
      </c>
      <c r="S46" s="291">
        <v>0</v>
      </c>
      <c r="T46" s="291">
        <v>0</v>
      </c>
      <c r="U46" s="291">
        <v>0</v>
      </c>
      <c r="V46" s="78"/>
      <c r="W46" s="78"/>
      <c r="AA46" s="336">
        <f t="shared" si="0"/>
        <v>0</v>
      </c>
      <c r="AB46" s="336">
        <f t="shared" si="1"/>
        <v>0</v>
      </c>
    </row>
    <row r="47" spans="2:28" ht="19.5" x14ac:dyDescent="0.35">
      <c r="B47" s="70"/>
      <c r="C47" s="481" t="s">
        <v>197</v>
      </c>
      <c r="D47" s="482" t="s">
        <v>180</v>
      </c>
      <c r="E47" s="208"/>
      <c r="F47" s="291">
        <v>0</v>
      </c>
      <c r="G47" s="291">
        <v>0</v>
      </c>
      <c r="H47" s="291">
        <v>0</v>
      </c>
      <c r="I47" s="291">
        <v>0</v>
      </c>
      <c r="J47" s="291">
        <v>0</v>
      </c>
      <c r="K47" s="291">
        <v>0</v>
      </c>
      <c r="L47" s="291">
        <v>0</v>
      </c>
      <c r="M47" s="291">
        <v>0</v>
      </c>
      <c r="N47" s="291">
        <v>0</v>
      </c>
      <c r="O47" s="291">
        <v>0</v>
      </c>
      <c r="P47" s="291">
        <v>675682</v>
      </c>
      <c r="Q47" s="291">
        <v>-675682</v>
      </c>
      <c r="R47" s="291">
        <v>0</v>
      </c>
      <c r="S47" s="291">
        <v>0</v>
      </c>
      <c r="T47" s="291">
        <v>0</v>
      </c>
      <c r="U47" s="291">
        <v>0</v>
      </c>
      <c r="V47" s="78"/>
      <c r="W47" s="78"/>
      <c r="AA47" s="336">
        <f t="shared" si="0"/>
        <v>0</v>
      </c>
      <c r="AB47" s="336">
        <f t="shared" si="1"/>
        <v>0</v>
      </c>
    </row>
    <row r="48" spans="2:28" ht="19.5" x14ac:dyDescent="0.35">
      <c r="B48" s="70"/>
      <c r="C48" s="481" t="s">
        <v>198</v>
      </c>
      <c r="D48" s="482" t="s">
        <v>20</v>
      </c>
      <c r="E48" s="205"/>
      <c r="F48" s="291">
        <v>0</v>
      </c>
      <c r="G48" s="291">
        <v>0</v>
      </c>
      <c r="H48" s="291">
        <v>0</v>
      </c>
      <c r="I48" s="291">
        <v>0</v>
      </c>
      <c r="J48" s="291">
        <v>0</v>
      </c>
      <c r="K48" s="291">
        <v>0</v>
      </c>
      <c r="L48" s="291">
        <v>0</v>
      </c>
      <c r="M48" s="291">
        <v>0</v>
      </c>
      <c r="N48" s="291">
        <v>0</v>
      </c>
      <c r="O48" s="291">
        <v>0</v>
      </c>
      <c r="P48" s="291">
        <v>0</v>
      </c>
      <c r="Q48" s="291">
        <v>0</v>
      </c>
      <c r="R48" s="291">
        <v>0</v>
      </c>
      <c r="S48" s="291">
        <v>0</v>
      </c>
      <c r="T48" s="291">
        <v>0</v>
      </c>
      <c r="U48" s="291">
        <v>0</v>
      </c>
      <c r="V48" s="78"/>
      <c r="W48" s="78"/>
      <c r="AA48" s="336">
        <f t="shared" si="0"/>
        <v>0</v>
      </c>
      <c r="AB48" s="336">
        <f t="shared" si="1"/>
        <v>0</v>
      </c>
    </row>
    <row r="49" spans="2:28" s="83" customFormat="1" ht="19.5" x14ac:dyDescent="0.35">
      <c r="B49" s="296"/>
      <c r="C49" s="330"/>
      <c r="D49" s="483" t="s">
        <v>590</v>
      </c>
      <c r="E49" s="210"/>
      <c r="F49" s="294">
        <v>2600000</v>
      </c>
      <c r="G49" s="294">
        <v>0</v>
      </c>
      <c r="H49" s="294">
        <v>0</v>
      </c>
      <c r="I49" s="294">
        <v>2486</v>
      </c>
      <c r="J49" s="294">
        <v>136852.86515999999</v>
      </c>
      <c r="K49" s="294">
        <v>-38057</v>
      </c>
      <c r="L49" s="294">
        <v>0</v>
      </c>
      <c r="M49" s="294">
        <v>0</v>
      </c>
      <c r="N49" s="294">
        <v>33801</v>
      </c>
      <c r="O49" s="294">
        <v>0</v>
      </c>
      <c r="P49" s="294">
        <v>2776026</v>
      </c>
      <c r="Q49" s="294">
        <v>-53</v>
      </c>
      <c r="R49" s="294">
        <v>239632</v>
      </c>
      <c r="S49" s="294">
        <v>5750687.8651599996</v>
      </c>
      <c r="T49" s="294">
        <v>0</v>
      </c>
      <c r="U49" s="294">
        <v>5750687.8651599996</v>
      </c>
      <c r="V49" s="82"/>
      <c r="W49" s="82"/>
      <c r="AA49" s="336">
        <f t="shared" si="0"/>
        <v>0</v>
      </c>
      <c r="AB49" s="336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35" t="s">
        <v>481</v>
      </c>
    </row>
    <row r="52" spans="2:28" ht="20.100000000000001" customHeight="1" x14ac:dyDescent="0.35">
      <c r="D52" s="335" t="s">
        <v>482</v>
      </c>
    </row>
    <row r="53" spans="2:28" ht="20.100000000000001" customHeight="1" x14ac:dyDescent="0.35">
      <c r="D53" s="335" t="s">
        <v>483</v>
      </c>
    </row>
    <row r="54" spans="2:28" ht="20.100000000000001" customHeight="1" x14ac:dyDescent="0.35">
      <c r="D54" s="335" t="s">
        <v>484</v>
      </c>
    </row>
    <row r="55" spans="2:28" ht="20.100000000000001" customHeight="1" x14ac:dyDescent="0.35">
      <c r="D55" s="335" t="s">
        <v>485</v>
      </c>
    </row>
    <row r="56" spans="2:28" ht="20.100000000000001" customHeight="1" x14ac:dyDescent="0.35">
      <c r="D56" s="335" t="s">
        <v>486</v>
      </c>
    </row>
    <row r="57" spans="2:28" ht="20.100000000000001" customHeight="1" x14ac:dyDescent="0.35">
      <c r="D57" s="335"/>
    </row>
    <row r="59" spans="2:28" ht="20.100000000000001" customHeight="1" x14ac:dyDescent="0.35">
      <c r="E59" s="336">
        <f>+U49-y!H34</f>
        <v>-0.13484000042080879</v>
      </c>
      <c r="F59" s="336">
        <f t="shared" ref="F59:U59" si="2">+F13-F14-F15</f>
        <v>0</v>
      </c>
      <c r="G59" s="336">
        <f t="shared" si="2"/>
        <v>0</v>
      </c>
      <c r="H59" s="336">
        <f t="shared" si="2"/>
        <v>0</v>
      </c>
      <c r="I59" s="336">
        <f t="shared" si="2"/>
        <v>0</v>
      </c>
      <c r="J59" s="336">
        <f t="shared" si="2"/>
        <v>0</v>
      </c>
      <c r="K59" s="336">
        <f t="shared" si="2"/>
        <v>0</v>
      </c>
      <c r="L59" s="336">
        <f t="shared" si="2"/>
        <v>0</v>
      </c>
      <c r="M59" s="336">
        <f t="shared" si="2"/>
        <v>0</v>
      </c>
      <c r="N59" s="336">
        <f t="shared" si="2"/>
        <v>0</v>
      </c>
      <c r="O59" s="336">
        <f t="shared" si="2"/>
        <v>0</v>
      </c>
      <c r="P59" s="336">
        <f t="shared" si="2"/>
        <v>0</v>
      </c>
      <c r="Q59" s="336">
        <f t="shared" si="2"/>
        <v>0</v>
      </c>
      <c r="R59" s="336">
        <f t="shared" si="2"/>
        <v>0</v>
      </c>
      <c r="S59" s="336">
        <f t="shared" si="2"/>
        <v>0</v>
      </c>
      <c r="T59" s="336">
        <f t="shared" si="2"/>
        <v>0</v>
      </c>
      <c r="U59" s="336">
        <f t="shared" si="2"/>
        <v>0</v>
      </c>
    </row>
    <row r="60" spans="2:28" ht="20.100000000000001" customHeight="1" x14ac:dyDescent="0.35">
      <c r="E60" s="336"/>
      <c r="F60" s="336">
        <f t="shared" ref="F60:U60" si="3">+F16-F12-F13</f>
        <v>0</v>
      </c>
      <c r="G60" s="336">
        <f t="shared" si="3"/>
        <v>0</v>
      </c>
      <c r="H60" s="336">
        <f t="shared" si="3"/>
        <v>0</v>
      </c>
      <c r="I60" s="336">
        <f t="shared" si="3"/>
        <v>0</v>
      </c>
      <c r="J60" s="336">
        <f t="shared" si="3"/>
        <v>0</v>
      </c>
      <c r="K60" s="336">
        <f t="shared" si="3"/>
        <v>0</v>
      </c>
      <c r="L60" s="336">
        <f t="shared" si="3"/>
        <v>0</v>
      </c>
      <c r="M60" s="336">
        <f t="shared" si="3"/>
        <v>0</v>
      </c>
      <c r="N60" s="336">
        <f t="shared" si="3"/>
        <v>0</v>
      </c>
      <c r="O60" s="336">
        <f t="shared" si="3"/>
        <v>0</v>
      </c>
      <c r="P60" s="336">
        <f t="shared" si="3"/>
        <v>0</v>
      </c>
      <c r="Q60" s="336">
        <f t="shared" si="3"/>
        <v>0</v>
      </c>
      <c r="R60" s="336">
        <f t="shared" si="3"/>
        <v>0</v>
      </c>
      <c r="S60" s="336">
        <f t="shared" si="3"/>
        <v>0</v>
      </c>
      <c r="T60" s="336">
        <f t="shared" si="3"/>
        <v>0</v>
      </c>
      <c r="U60" s="336">
        <f t="shared" si="3"/>
        <v>0</v>
      </c>
    </row>
    <row r="61" spans="2:28" ht="20.100000000000001" customHeight="1" x14ac:dyDescent="0.35">
      <c r="E61" s="336"/>
      <c r="F61" s="336">
        <f t="shared" ref="F61:U61" si="4">+F24-F25-F26-F27</f>
        <v>0</v>
      </c>
      <c r="G61" s="336">
        <f t="shared" si="4"/>
        <v>0</v>
      </c>
      <c r="H61" s="336">
        <f t="shared" si="4"/>
        <v>0</v>
      </c>
      <c r="I61" s="336">
        <f t="shared" si="4"/>
        <v>0</v>
      </c>
      <c r="J61" s="336">
        <f t="shared" si="4"/>
        <v>0</v>
      </c>
      <c r="K61" s="336">
        <f t="shared" si="4"/>
        <v>0</v>
      </c>
      <c r="L61" s="336">
        <f t="shared" si="4"/>
        <v>0</v>
      </c>
      <c r="M61" s="336">
        <f t="shared" si="4"/>
        <v>0</v>
      </c>
      <c r="N61" s="336">
        <f t="shared" si="4"/>
        <v>0</v>
      </c>
      <c r="O61" s="336">
        <f t="shared" si="4"/>
        <v>0</v>
      </c>
      <c r="P61" s="336">
        <f t="shared" si="4"/>
        <v>0</v>
      </c>
      <c r="Q61" s="336">
        <f t="shared" si="4"/>
        <v>0</v>
      </c>
      <c r="R61" s="336">
        <f t="shared" si="4"/>
        <v>0</v>
      </c>
      <c r="S61" s="336">
        <f t="shared" si="4"/>
        <v>0</v>
      </c>
      <c r="T61" s="336">
        <f t="shared" si="4"/>
        <v>0</v>
      </c>
      <c r="U61" s="336">
        <f t="shared" si="4"/>
        <v>0</v>
      </c>
    </row>
    <row r="62" spans="2:28" ht="20.100000000000001" customHeight="1" x14ac:dyDescent="0.35">
      <c r="E62" s="336"/>
      <c r="F62" s="336">
        <f t="shared" ref="F62:U62" si="5">+F28-F12-F13-F16-F19-F20-F21-F22-F23-F24</f>
        <v>0</v>
      </c>
      <c r="G62" s="336">
        <f t="shared" si="5"/>
        <v>0</v>
      </c>
      <c r="H62" s="336">
        <f t="shared" si="5"/>
        <v>0</v>
      </c>
      <c r="I62" s="336">
        <f t="shared" si="5"/>
        <v>0</v>
      </c>
      <c r="J62" s="336">
        <f t="shared" si="5"/>
        <v>0</v>
      </c>
      <c r="K62" s="336">
        <f t="shared" si="5"/>
        <v>0</v>
      </c>
      <c r="L62" s="336">
        <f t="shared" si="5"/>
        <v>0</v>
      </c>
      <c r="M62" s="336">
        <f t="shared" si="5"/>
        <v>0</v>
      </c>
      <c r="N62" s="336">
        <f t="shared" si="5"/>
        <v>0</v>
      </c>
      <c r="O62" s="336">
        <f t="shared" si="5"/>
        <v>0</v>
      </c>
      <c r="P62" s="336">
        <f t="shared" si="5"/>
        <v>0</v>
      </c>
      <c r="Q62" s="336">
        <f t="shared" si="5"/>
        <v>0</v>
      </c>
      <c r="R62" s="336">
        <f t="shared" si="5"/>
        <v>0</v>
      </c>
      <c r="S62" s="336">
        <f t="shared" si="5"/>
        <v>0</v>
      </c>
      <c r="T62" s="336">
        <f t="shared" si="5"/>
        <v>0</v>
      </c>
      <c r="U62" s="336">
        <f t="shared" si="5"/>
        <v>0</v>
      </c>
    </row>
    <row r="63" spans="2:28" ht="20.100000000000001" customHeight="1" x14ac:dyDescent="0.35">
      <c r="E63" s="336"/>
      <c r="F63" s="336">
        <f t="shared" ref="F63:U63" si="6">+F34-F35-F36</f>
        <v>0</v>
      </c>
      <c r="G63" s="336">
        <f t="shared" si="6"/>
        <v>0</v>
      </c>
      <c r="H63" s="336">
        <f t="shared" si="6"/>
        <v>0</v>
      </c>
      <c r="I63" s="336">
        <f t="shared" si="6"/>
        <v>0</v>
      </c>
      <c r="J63" s="336">
        <f t="shared" si="6"/>
        <v>0</v>
      </c>
      <c r="K63" s="336">
        <f t="shared" si="6"/>
        <v>0</v>
      </c>
      <c r="L63" s="336">
        <f t="shared" si="6"/>
        <v>0</v>
      </c>
      <c r="M63" s="336">
        <f t="shared" si="6"/>
        <v>0</v>
      </c>
      <c r="N63" s="336">
        <f t="shared" si="6"/>
        <v>0</v>
      </c>
      <c r="O63" s="336">
        <f t="shared" si="6"/>
        <v>0</v>
      </c>
      <c r="P63" s="336">
        <f t="shared" si="6"/>
        <v>0</v>
      </c>
      <c r="Q63" s="336">
        <f t="shared" si="6"/>
        <v>0</v>
      </c>
      <c r="R63" s="336">
        <f t="shared" si="6"/>
        <v>0</v>
      </c>
      <c r="S63" s="336">
        <f t="shared" si="6"/>
        <v>0</v>
      </c>
      <c r="T63" s="336">
        <f t="shared" si="6"/>
        <v>0</v>
      </c>
      <c r="U63" s="336">
        <f t="shared" si="6"/>
        <v>0</v>
      </c>
    </row>
    <row r="64" spans="2:28" ht="20.100000000000001" customHeight="1" x14ac:dyDescent="0.35">
      <c r="E64" s="336"/>
      <c r="F64" s="336">
        <f t="shared" ref="F64:U64" si="7">+F37-F33-F34</f>
        <v>0</v>
      </c>
      <c r="G64" s="336">
        <f t="shared" si="7"/>
        <v>0</v>
      </c>
      <c r="H64" s="336">
        <f t="shared" si="7"/>
        <v>0</v>
      </c>
      <c r="I64" s="336">
        <f t="shared" si="7"/>
        <v>0</v>
      </c>
      <c r="J64" s="336">
        <f t="shared" si="7"/>
        <v>0</v>
      </c>
      <c r="K64" s="336">
        <f t="shared" si="7"/>
        <v>0</v>
      </c>
      <c r="L64" s="336">
        <f t="shared" si="7"/>
        <v>0</v>
      </c>
      <c r="M64" s="336">
        <f t="shared" si="7"/>
        <v>0</v>
      </c>
      <c r="N64" s="336">
        <f t="shared" si="7"/>
        <v>0</v>
      </c>
      <c r="O64" s="336">
        <f t="shared" si="7"/>
        <v>0</v>
      </c>
      <c r="P64" s="336">
        <f t="shared" si="7"/>
        <v>0</v>
      </c>
      <c r="Q64" s="336">
        <f t="shared" si="7"/>
        <v>0</v>
      </c>
      <c r="R64" s="336">
        <f t="shared" si="7"/>
        <v>0</v>
      </c>
      <c r="S64" s="336">
        <f t="shared" si="7"/>
        <v>0</v>
      </c>
      <c r="T64" s="336">
        <f t="shared" si="7"/>
        <v>0</v>
      </c>
      <c r="U64" s="336">
        <f t="shared" si="7"/>
        <v>0</v>
      </c>
    </row>
    <row r="65" spans="5:21" ht="20.100000000000001" customHeight="1" x14ac:dyDescent="0.35">
      <c r="E65" s="336"/>
      <c r="F65" s="336">
        <f t="shared" ref="F65:U65" si="8">+F45-F46-F47-F48</f>
        <v>0</v>
      </c>
      <c r="G65" s="336">
        <f t="shared" si="8"/>
        <v>0</v>
      </c>
      <c r="H65" s="336">
        <f t="shared" si="8"/>
        <v>0</v>
      </c>
      <c r="I65" s="336">
        <f t="shared" si="8"/>
        <v>0</v>
      </c>
      <c r="J65" s="336">
        <f t="shared" si="8"/>
        <v>0</v>
      </c>
      <c r="K65" s="336">
        <f t="shared" si="8"/>
        <v>0</v>
      </c>
      <c r="L65" s="336">
        <f t="shared" si="8"/>
        <v>0</v>
      </c>
      <c r="M65" s="336">
        <f t="shared" si="8"/>
        <v>0</v>
      </c>
      <c r="N65" s="336">
        <f t="shared" si="8"/>
        <v>0</v>
      </c>
      <c r="O65" s="336">
        <f t="shared" si="8"/>
        <v>0</v>
      </c>
      <c r="P65" s="336">
        <f t="shared" si="8"/>
        <v>0</v>
      </c>
      <c r="Q65" s="336">
        <f t="shared" si="8"/>
        <v>0</v>
      </c>
      <c r="R65" s="336">
        <f t="shared" si="8"/>
        <v>0</v>
      </c>
      <c r="S65" s="336">
        <f t="shared" si="8"/>
        <v>0</v>
      </c>
      <c r="T65" s="336">
        <f t="shared" si="8"/>
        <v>0</v>
      </c>
      <c r="U65" s="336">
        <f t="shared" si="8"/>
        <v>0</v>
      </c>
    </row>
    <row r="66" spans="5:21" ht="20.100000000000001" customHeight="1" x14ac:dyDescent="0.35">
      <c r="E66" s="336"/>
      <c r="F66" s="336">
        <f>+F49-SUM(F37:F45)</f>
        <v>0</v>
      </c>
      <c r="G66" s="336">
        <f t="shared" ref="G66:U66" si="9">+G49-SUM(G37:G45)</f>
        <v>0</v>
      </c>
      <c r="H66" s="336">
        <f t="shared" si="9"/>
        <v>0</v>
      </c>
      <c r="I66" s="336">
        <f t="shared" si="9"/>
        <v>0</v>
      </c>
      <c r="J66" s="336">
        <f t="shared" si="9"/>
        <v>0</v>
      </c>
      <c r="K66" s="336">
        <f t="shared" si="9"/>
        <v>0</v>
      </c>
      <c r="L66" s="336">
        <f t="shared" si="9"/>
        <v>0</v>
      </c>
      <c r="M66" s="336">
        <f t="shared" si="9"/>
        <v>0</v>
      </c>
      <c r="N66" s="336">
        <f t="shared" si="9"/>
        <v>0</v>
      </c>
      <c r="O66" s="336">
        <f t="shared" si="9"/>
        <v>0</v>
      </c>
      <c r="P66" s="336">
        <f t="shared" si="9"/>
        <v>0</v>
      </c>
      <c r="Q66" s="336">
        <f t="shared" si="9"/>
        <v>0</v>
      </c>
      <c r="R66" s="336">
        <f t="shared" si="9"/>
        <v>0</v>
      </c>
      <c r="S66" s="336">
        <f t="shared" si="9"/>
        <v>0</v>
      </c>
      <c r="T66" s="336">
        <f t="shared" si="9"/>
        <v>0</v>
      </c>
      <c r="U66" s="336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29" zoomScale="60" zoomScaleNormal="60" workbookViewId="0">
      <selection activeCell="F33" sqref="F33:U49"/>
    </sheetView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56" t="s">
        <v>569</v>
      </c>
      <c r="C3" s="457"/>
      <c r="D3" s="457"/>
      <c r="E3" s="457"/>
      <c r="F3" s="457"/>
      <c r="G3" s="457"/>
      <c r="H3" s="486"/>
      <c r="I3" s="486"/>
      <c r="J3" s="486"/>
      <c r="K3" s="486"/>
      <c r="L3" s="486"/>
      <c r="M3" s="486"/>
      <c r="N3" s="486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85"/>
      <c r="E4" s="585"/>
      <c r="F4" s="586"/>
      <c r="G4" s="485"/>
      <c r="H4" s="485"/>
      <c r="I4" s="485"/>
      <c r="J4" s="485"/>
      <c r="K4" s="485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7"/>
      <c r="E5" s="587"/>
      <c r="F5" s="587"/>
      <c r="G5" s="486"/>
      <c r="H5" s="72"/>
      <c r="I5" s="72"/>
      <c r="J5" s="72"/>
      <c r="K5" s="485"/>
      <c r="L5" s="2"/>
      <c r="M5" s="584" t="s">
        <v>357</v>
      </c>
      <c r="N5" s="584"/>
      <c r="O5" s="584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11"/>
      <c r="E7" s="202"/>
      <c r="F7" s="196"/>
      <c r="G7" s="197"/>
      <c r="H7" s="197"/>
      <c r="I7" s="197"/>
      <c r="J7" s="588" t="s">
        <v>476</v>
      </c>
      <c r="K7" s="589"/>
      <c r="L7" s="590"/>
      <c r="M7" s="588" t="s">
        <v>477</v>
      </c>
      <c r="N7" s="589"/>
      <c r="O7" s="590"/>
      <c r="P7" s="198"/>
      <c r="Q7" s="198"/>
      <c r="R7" s="198"/>
      <c r="S7" s="198"/>
      <c r="T7" s="198"/>
      <c r="U7" s="199"/>
    </row>
    <row r="8" spans="2:28" s="77" customFormat="1" ht="93.75" x14ac:dyDescent="0.2">
      <c r="B8" s="74"/>
      <c r="C8" s="75"/>
      <c r="D8" s="212" t="s">
        <v>177</v>
      </c>
      <c r="E8" s="203" t="s">
        <v>2</v>
      </c>
      <c r="F8" s="195" t="s">
        <v>96</v>
      </c>
      <c r="G8" s="195" t="s">
        <v>98</v>
      </c>
      <c r="H8" s="195" t="s">
        <v>99</v>
      </c>
      <c r="I8" s="195" t="s">
        <v>100</v>
      </c>
      <c r="J8" s="195">
        <v>1</v>
      </c>
      <c r="K8" s="195">
        <v>2</v>
      </c>
      <c r="L8" s="195">
        <v>3</v>
      </c>
      <c r="M8" s="195">
        <v>4</v>
      </c>
      <c r="N8" s="195">
        <v>5</v>
      </c>
      <c r="O8" s="195">
        <v>6</v>
      </c>
      <c r="P8" s="195" t="s">
        <v>478</v>
      </c>
      <c r="Q8" s="195" t="s">
        <v>322</v>
      </c>
      <c r="R8" s="195" t="s">
        <v>479</v>
      </c>
      <c r="S8" s="195" t="s">
        <v>480</v>
      </c>
      <c r="T8" s="195" t="s">
        <v>428</v>
      </c>
      <c r="U8" s="195" t="s">
        <v>204</v>
      </c>
      <c r="V8" s="76"/>
      <c r="W8" s="76"/>
    </row>
    <row r="9" spans="2:28" ht="19.5" hidden="1" x14ac:dyDescent="0.35">
      <c r="B9" s="70"/>
      <c r="C9" s="3"/>
      <c r="D9" s="213" t="s">
        <v>70</v>
      </c>
      <c r="E9" s="204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78"/>
      <c r="W9" s="78"/>
    </row>
    <row r="10" spans="2:28" ht="15.75" hidden="1" customHeight="1" x14ac:dyDescent="0.35">
      <c r="B10" s="70"/>
      <c r="C10" s="3"/>
      <c r="D10" s="213" t="s">
        <v>373</v>
      </c>
      <c r="E10" s="204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78"/>
      <c r="W10" s="78"/>
    </row>
    <row r="11" spans="2:28" ht="15.75" hidden="1" customHeight="1" x14ac:dyDescent="0.35">
      <c r="B11" s="70"/>
      <c r="C11" s="3"/>
      <c r="D11" s="213" t="s">
        <v>475</v>
      </c>
      <c r="E11" s="205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78"/>
      <c r="W11" s="78"/>
    </row>
    <row r="12" spans="2:28" s="83" customFormat="1" ht="18.75" hidden="1" customHeight="1" x14ac:dyDescent="0.35">
      <c r="B12" s="81"/>
      <c r="C12" s="320" t="s">
        <v>36</v>
      </c>
      <c r="D12" s="309" t="s">
        <v>335</v>
      </c>
      <c r="E12" s="205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82"/>
      <c r="W12" s="82"/>
      <c r="AA12" s="336">
        <f>SUM(F12:R12)-S12</f>
        <v>0</v>
      </c>
      <c r="AB12" s="336">
        <f>+U12-S12-T12</f>
        <v>0</v>
      </c>
    </row>
    <row r="13" spans="2:28" s="83" customFormat="1" ht="18.75" hidden="1" customHeight="1" x14ac:dyDescent="0.35">
      <c r="B13" s="81"/>
      <c r="C13" s="321" t="s">
        <v>38</v>
      </c>
      <c r="D13" s="322" t="s">
        <v>336</v>
      </c>
      <c r="E13" s="20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82"/>
      <c r="W13" s="82"/>
      <c r="AA13" s="336">
        <f t="shared" ref="AA13:AA49" si="0">SUM(F13:R13)-S13</f>
        <v>0</v>
      </c>
      <c r="AB13" s="336">
        <f t="shared" ref="AB13:AB49" si="1">+U13-S13-T13</f>
        <v>0</v>
      </c>
    </row>
    <row r="14" spans="2:28" ht="18.75" hidden="1" customHeight="1" x14ac:dyDescent="0.35">
      <c r="B14" s="70"/>
      <c r="C14" s="323" t="s">
        <v>39</v>
      </c>
      <c r="D14" s="324" t="s">
        <v>337</v>
      </c>
      <c r="E14" s="205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78"/>
      <c r="W14" s="78"/>
      <c r="AA14" s="336">
        <f t="shared" si="0"/>
        <v>0</v>
      </c>
      <c r="AB14" s="336">
        <f t="shared" si="1"/>
        <v>0</v>
      </c>
    </row>
    <row r="15" spans="2:28" ht="18.75" hidden="1" customHeight="1" x14ac:dyDescent="0.35">
      <c r="B15" s="70"/>
      <c r="C15" s="323" t="s">
        <v>40</v>
      </c>
      <c r="D15" s="324" t="s">
        <v>338</v>
      </c>
      <c r="E15" s="205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78"/>
      <c r="W15" s="78"/>
      <c r="AA15" s="336">
        <f t="shared" si="0"/>
        <v>0</v>
      </c>
      <c r="AB15" s="336">
        <f t="shared" si="1"/>
        <v>0</v>
      </c>
    </row>
    <row r="16" spans="2:28" s="83" customFormat="1" ht="18.75" hidden="1" customHeight="1" x14ac:dyDescent="0.35">
      <c r="B16" s="81"/>
      <c r="C16" s="321" t="s">
        <v>50</v>
      </c>
      <c r="D16" s="325" t="s">
        <v>339</v>
      </c>
      <c r="E16" s="205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82"/>
      <c r="W16" s="82"/>
      <c r="AA16" s="336">
        <f t="shared" si="0"/>
        <v>0</v>
      </c>
      <c r="AB16" s="336">
        <f t="shared" si="1"/>
        <v>0</v>
      </c>
    </row>
    <row r="17" spans="2:28" ht="18.75" hidden="1" customHeight="1" x14ac:dyDescent="0.35">
      <c r="B17" s="70"/>
      <c r="C17" s="320" t="s">
        <v>60</v>
      </c>
      <c r="D17" s="324" t="s">
        <v>468</v>
      </c>
      <c r="E17" s="206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  <c r="U17" s="291"/>
      <c r="V17" s="78"/>
      <c r="W17" s="78"/>
      <c r="AA17" s="336">
        <f t="shared" si="0"/>
        <v>0</v>
      </c>
      <c r="AB17" s="336">
        <f t="shared" si="1"/>
        <v>0</v>
      </c>
    </row>
    <row r="18" spans="2:28" s="83" customFormat="1" ht="18.75" hidden="1" customHeight="1" x14ac:dyDescent="0.35">
      <c r="B18" s="81"/>
      <c r="C18" s="321" t="s">
        <v>61</v>
      </c>
      <c r="D18" s="326" t="s">
        <v>469</v>
      </c>
      <c r="E18" s="207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82"/>
      <c r="W18" s="82"/>
      <c r="AA18" s="336">
        <f t="shared" si="0"/>
        <v>0</v>
      </c>
      <c r="AB18" s="336">
        <f t="shared" si="1"/>
        <v>0</v>
      </c>
    </row>
    <row r="19" spans="2:28" s="83" customFormat="1" ht="18.75" hidden="1" customHeight="1" x14ac:dyDescent="0.35">
      <c r="B19" s="81"/>
      <c r="C19" s="320" t="s">
        <v>62</v>
      </c>
      <c r="D19" s="327" t="s">
        <v>470</v>
      </c>
      <c r="E19" s="207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82"/>
      <c r="W19" s="82"/>
      <c r="AA19" s="336">
        <f t="shared" si="0"/>
        <v>0</v>
      </c>
      <c r="AB19" s="336">
        <f t="shared" si="1"/>
        <v>0</v>
      </c>
    </row>
    <row r="20" spans="2:28" s="83" customFormat="1" ht="18.75" hidden="1" customHeight="1" x14ac:dyDescent="0.35">
      <c r="B20" s="81"/>
      <c r="C20" s="320" t="s">
        <v>63</v>
      </c>
      <c r="D20" s="328" t="s">
        <v>181</v>
      </c>
      <c r="E20" s="206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82"/>
      <c r="W20" s="82"/>
      <c r="AA20" s="336">
        <f t="shared" si="0"/>
        <v>0</v>
      </c>
      <c r="AB20" s="336">
        <f t="shared" si="1"/>
        <v>0</v>
      </c>
    </row>
    <row r="21" spans="2:28" s="83" customFormat="1" ht="18.75" hidden="1" customHeight="1" x14ac:dyDescent="0.35">
      <c r="B21" s="81"/>
      <c r="C21" s="320" t="s">
        <v>76</v>
      </c>
      <c r="D21" s="326" t="s">
        <v>471</v>
      </c>
      <c r="E21" s="206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3"/>
      <c r="T21" s="295"/>
      <c r="U21" s="293"/>
      <c r="V21" s="82"/>
      <c r="W21" s="82"/>
      <c r="AA21" s="336">
        <f t="shared" si="0"/>
        <v>0</v>
      </c>
      <c r="AB21" s="336">
        <f t="shared" si="1"/>
        <v>0</v>
      </c>
    </row>
    <row r="22" spans="2:28" ht="18.75" hidden="1" customHeight="1" x14ac:dyDescent="0.35">
      <c r="B22" s="70"/>
      <c r="C22" s="320" t="s">
        <v>79</v>
      </c>
      <c r="D22" s="326" t="s">
        <v>472</v>
      </c>
      <c r="E22" s="208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78"/>
      <c r="W22" s="78"/>
      <c r="AA22" s="336">
        <f t="shared" si="0"/>
        <v>0</v>
      </c>
      <c r="AB22" s="336">
        <f t="shared" si="1"/>
        <v>0</v>
      </c>
    </row>
    <row r="23" spans="2:28" ht="18.75" hidden="1" customHeight="1" x14ac:dyDescent="0.35">
      <c r="B23" s="70"/>
      <c r="C23" s="321" t="s">
        <v>80</v>
      </c>
      <c r="D23" s="326" t="s">
        <v>473</v>
      </c>
      <c r="E23" s="208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78"/>
      <c r="W23" s="78"/>
      <c r="AA23" s="336">
        <f t="shared" si="0"/>
        <v>0</v>
      </c>
      <c r="AB23" s="336">
        <f t="shared" si="1"/>
        <v>0</v>
      </c>
    </row>
    <row r="24" spans="2:28" s="83" customFormat="1" ht="18.75" hidden="1" customHeight="1" x14ac:dyDescent="0.35">
      <c r="B24" s="81"/>
      <c r="C24" s="321" t="s">
        <v>81</v>
      </c>
      <c r="D24" s="326" t="s">
        <v>178</v>
      </c>
      <c r="E24" s="20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3"/>
      <c r="R24" s="295"/>
      <c r="S24" s="295"/>
      <c r="T24" s="295"/>
      <c r="U24" s="293"/>
      <c r="V24" s="82"/>
      <c r="W24" s="82"/>
      <c r="AA24" s="336">
        <f t="shared" si="0"/>
        <v>0</v>
      </c>
      <c r="AB24" s="336">
        <f t="shared" si="1"/>
        <v>0</v>
      </c>
    </row>
    <row r="25" spans="2:28" s="83" customFormat="1" ht="18.75" hidden="1" customHeight="1" x14ac:dyDescent="0.35">
      <c r="B25" s="81"/>
      <c r="C25" s="329" t="s">
        <v>196</v>
      </c>
      <c r="D25" s="326" t="s">
        <v>179</v>
      </c>
      <c r="E25" s="209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82"/>
      <c r="W25" s="82"/>
      <c r="AA25" s="336">
        <f t="shared" si="0"/>
        <v>0</v>
      </c>
      <c r="AB25" s="336">
        <f t="shared" si="1"/>
        <v>0</v>
      </c>
    </row>
    <row r="26" spans="2:28" s="83" customFormat="1" ht="19.5" hidden="1" x14ac:dyDescent="0.35">
      <c r="B26" s="81"/>
      <c r="C26" s="329" t="s">
        <v>197</v>
      </c>
      <c r="D26" s="326" t="s">
        <v>180</v>
      </c>
      <c r="E26" s="20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95"/>
      <c r="U26" s="295"/>
      <c r="V26" s="82"/>
      <c r="W26" s="82"/>
      <c r="AA26" s="336">
        <f t="shared" si="0"/>
        <v>0</v>
      </c>
      <c r="AB26" s="336">
        <f t="shared" si="1"/>
        <v>0</v>
      </c>
    </row>
    <row r="27" spans="2:28" s="83" customFormat="1" ht="18.75" hidden="1" customHeight="1" x14ac:dyDescent="0.35">
      <c r="B27" s="81"/>
      <c r="C27" s="329" t="s">
        <v>198</v>
      </c>
      <c r="D27" s="326" t="s">
        <v>20</v>
      </c>
      <c r="E27" s="20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5"/>
      <c r="S27" s="295"/>
      <c r="T27" s="295"/>
      <c r="U27" s="295"/>
      <c r="V27" s="82"/>
      <c r="W27" s="82"/>
      <c r="AA27" s="336">
        <f t="shared" si="0"/>
        <v>0</v>
      </c>
      <c r="AB27" s="336">
        <f t="shared" si="1"/>
        <v>0</v>
      </c>
    </row>
    <row r="28" spans="2:28" s="83" customFormat="1" ht="19.5" hidden="1" x14ac:dyDescent="0.35">
      <c r="B28" s="296"/>
      <c r="C28" s="330"/>
      <c r="D28" s="331" t="s">
        <v>474</v>
      </c>
      <c r="E28" s="334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82"/>
      <c r="W28" s="82"/>
      <c r="AA28" s="336">
        <f t="shared" si="0"/>
        <v>0</v>
      </c>
      <c r="AB28" s="336">
        <f t="shared" si="1"/>
        <v>0</v>
      </c>
    </row>
    <row r="29" spans="2:28" s="83" customFormat="1" ht="19.5" x14ac:dyDescent="0.35">
      <c r="B29" s="81"/>
      <c r="C29" s="320"/>
      <c r="D29" s="332"/>
      <c r="E29" s="20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95"/>
      <c r="T29" s="295"/>
      <c r="U29" s="295"/>
      <c r="V29" s="82"/>
      <c r="W29" s="82"/>
      <c r="AA29" s="336">
        <f t="shared" si="0"/>
        <v>0</v>
      </c>
      <c r="AB29" s="336">
        <f t="shared" si="1"/>
        <v>0</v>
      </c>
    </row>
    <row r="30" spans="2:28" s="83" customFormat="1" ht="19.5" x14ac:dyDescent="0.35">
      <c r="B30" s="81"/>
      <c r="C30" s="320"/>
      <c r="D30" s="333" t="s">
        <v>70</v>
      </c>
      <c r="E30" s="20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82"/>
      <c r="W30" s="82"/>
      <c r="AA30" s="336">
        <f t="shared" si="0"/>
        <v>0</v>
      </c>
      <c r="AB30" s="336">
        <f t="shared" si="1"/>
        <v>0</v>
      </c>
    </row>
    <row r="31" spans="2:28" s="83" customFormat="1" ht="19.5" x14ac:dyDescent="0.35">
      <c r="B31" s="81"/>
      <c r="C31" s="320"/>
      <c r="D31" s="213" t="s">
        <v>373</v>
      </c>
      <c r="E31" s="20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95"/>
      <c r="R31" s="295"/>
      <c r="S31" s="295"/>
      <c r="T31" s="295"/>
      <c r="U31" s="295"/>
      <c r="V31" s="82"/>
      <c r="W31" s="82"/>
      <c r="AA31" s="336">
        <f t="shared" si="0"/>
        <v>0</v>
      </c>
      <c r="AB31" s="336">
        <f t="shared" si="1"/>
        <v>0</v>
      </c>
    </row>
    <row r="32" spans="2:28" s="83" customFormat="1" ht="19.5" x14ac:dyDescent="0.35">
      <c r="B32" s="81"/>
      <c r="C32" s="320"/>
      <c r="D32" s="213" t="s">
        <v>611</v>
      </c>
      <c r="E32" s="20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82"/>
      <c r="W32" s="82"/>
      <c r="AA32" s="336">
        <f t="shared" si="0"/>
        <v>0</v>
      </c>
      <c r="AB32" s="336">
        <f t="shared" si="1"/>
        <v>0</v>
      </c>
    </row>
    <row r="33" spans="2:28" s="83" customFormat="1" ht="19.5" x14ac:dyDescent="0.35">
      <c r="B33" s="81"/>
      <c r="C33" s="320" t="s">
        <v>36</v>
      </c>
      <c r="D33" s="325" t="s">
        <v>355</v>
      </c>
      <c r="E33" s="205"/>
      <c r="F33" s="293">
        <v>2600000</v>
      </c>
      <c r="G33" s="293">
        <v>0</v>
      </c>
      <c r="H33" s="293">
        <v>0</v>
      </c>
      <c r="I33" s="293">
        <v>1065</v>
      </c>
      <c r="J33" s="293">
        <v>136811</v>
      </c>
      <c r="K33" s="293">
        <v>-27570</v>
      </c>
      <c r="L33" s="293">
        <v>0</v>
      </c>
      <c r="M33" s="293">
        <v>0</v>
      </c>
      <c r="N33" s="293">
        <v>29011</v>
      </c>
      <c r="O33" s="293">
        <v>-1706</v>
      </c>
      <c r="P33" s="293">
        <v>1721459</v>
      </c>
      <c r="Q33" s="293">
        <v>377998</v>
      </c>
      <c r="R33" s="293">
        <v>0</v>
      </c>
      <c r="S33" s="293">
        <v>4837068</v>
      </c>
      <c r="T33" s="293">
        <v>0</v>
      </c>
      <c r="U33" s="293">
        <v>4837068</v>
      </c>
      <c r="V33" s="82"/>
      <c r="W33" s="82"/>
      <c r="AA33" s="336">
        <f t="shared" si="0"/>
        <v>0</v>
      </c>
      <c r="AB33" s="336">
        <f t="shared" si="1"/>
        <v>0</v>
      </c>
    </row>
    <row r="34" spans="2:28" s="83" customFormat="1" ht="19.5" x14ac:dyDescent="0.35">
      <c r="B34" s="81"/>
      <c r="C34" s="321" t="s">
        <v>38</v>
      </c>
      <c r="D34" s="322" t="s">
        <v>336</v>
      </c>
      <c r="E34" s="205"/>
      <c r="F34" s="293">
        <v>0</v>
      </c>
      <c r="G34" s="293">
        <v>0</v>
      </c>
      <c r="H34" s="293">
        <v>0</v>
      </c>
      <c r="I34" s="293">
        <v>0</v>
      </c>
      <c r="J34" s="293">
        <v>0</v>
      </c>
      <c r="K34" s="293">
        <v>0</v>
      </c>
      <c r="L34" s="293">
        <v>0</v>
      </c>
      <c r="M34" s="293">
        <v>0</v>
      </c>
      <c r="N34" s="293">
        <v>0</v>
      </c>
      <c r="O34" s="293">
        <v>0</v>
      </c>
      <c r="P34" s="293">
        <v>0</v>
      </c>
      <c r="Q34" s="293">
        <v>0</v>
      </c>
      <c r="R34" s="293">
        <v>0</v>
      </c>
      <c r="S34" s="293">
        <v>0</v>
      </c>
      <c r="T34" s="293">
        <v>0</v>
      </c>
      <c r="U34" s="293">
        <v>0</v>
      </c>
      <c r="V34" s="82"/>
      <c r="W34" s="82"/>
      <c r="AA34" s="336">
        <f t="shared" si="0"/>
        <v>0</v>
      </c>
      <c r="AB34" s="336">
        <f t="shared" si="1"/>
        <v>0</v>
      </c>
    </row>
    <row r="35" spans="2:28" s="83" customFormat="1" ht="19.5" x14ac:dyDescent="0.35">
      <c r="B35" s="81"/>
      <c r="C35" s="323" t="s">
        <v>39</v>
      </c>
      <c r="D35" s="324" t="s">
        <v>337</v>
      </c>
      <c r="E35" s="205"/>
      <c r="F35" s="295">
        <v>0</v>
      </c>
      <c r="G35" s="295">
        <v>0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295">
        <v>0</v>
      </c>
      <c r="P35" s="295">
        <v>0</v>
      </c>
      <c r="Q35" s="295">
        <v>0</v>
      </c>
      <c r="R35" s="295">
        <v>0</v>
      </c>
      <c r="S35" s="295">
        <v>0</v>
      </c>
      <c r="T35" s="295">
        <v>0</v>
      </c>
      <c r="U35" s="295">
        <v>0</v>
      </c>
      <c r="V35" s="82"/>
      <c r="W35" s="82"/>
      <c r="AA35" s="336">
        <f t="shared" si="0"/>
        <v>0</v>
      </c>
      <c r="AB35" s="336">
        <f t="shared" si="1"/>
        <v>0</v>
      </c>
    </row>
    <row r="36" spans="2:28" s="83" customFormat="1" ht="32.25" customHeight="1" x14ac:dyDescent="0.35">
      <c r="B36" s="81"/>
      <c r="C36" s="397" t="s">
        <v>40</v>
      </c>
      <c r="D36" s="484" t="s">
        <v>338</v>
      </c>
      <c r="E36" s="205"/>
      <c r="F36" s="295">
        <v>0</v>
      </c>
      <c r="G36" s="295">
        <v>0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295">
        <v>0</v>
      </c>
      <c r="P36" s="295">
        <v>0</v>
      </c>
      <c r="Q36" s="295">
        <v>0</v>
      </c>
      <c r="R36" s="295">
        <v>0</v>
      </c>
      <c r="S36" s="295">
        <v>0</v>
      </c>
      <c r="T36" s="295">
        <v>0</v>
      </c>
      <c r="U36" s="295">
        <v>0</v>
      </c>
      <c r="V36" s="82"/>
      <c r="W36" s="82"/>
      <c r="AA36" s="336">
        <f t="shared" si="0"/>
        <v>0</v>
      </c>
      <c r="AB36" s="336">
        <f t="shared" si="1"/>
        <v>0</v>
      </c>
    </row>
    <row r="37" spans="2:28" s="83" customFormat="1" ht="19.5" x14ac:dyDescent="0.35">
      <c r="B37" s="81"/>
      <c r="C37" s="404" t="s">
        <v>50</v>
      </c>
      <c r="D37" s="479" t="s">
        <v>339</v>
      </c>
      <c r="E37" s="205"/>
      <c r="F37" s="293">
        <v>2600000</v>
      </c>
      <c r="G37" s="293">
        <v>0</v>
      </c>
      <c r="H37" s="293">
        <v>0</v>
      </c>
      <c r="I37" s="293">
        <v>1065</v>
      </c>
      <c r="J37" s="293">
        <v>136811</v>
      </c>
      <c r="K37" s="293">
        <v>-27570</v>
      </c>
      <c r="L37" s="293">
        <v>0</v>
      </c>
      <c r="M37" s="293">
        <v>0</v>
      </c>
      <c r="N37" s="293">
        <v>29011</v>
      </c>
      <c r="O37" s="293">
        <v>-1706</v>
      </c>
      <c r="P37" s="293">
        <v>1721459</v>
      </c>
      <c r="Q37" s="293">
        <v>377998</v>
      </c>
      <c r="R37" s="293">
        <v>0</v>
      </c>
      <c r="S37" s="293">
        <v>4837068</v>
      </c>
      <c r="T37" s="293">
        <v>0</v>
      </c>
      <c r="U37" s="293">
        <v>4837068</v>
      </c>
      <c r="V37" s="82"/>
      <c r="W37" s="82"/>
      <c r="AA37" s="336">
        <f t="shared" si="0"/>
        <v>0</v>
      </c>
      <c r="AB37" s="336">
        <f t="shared" si="1"/>
        <v>0</v>
      </c>
    </row>
    <row r="38" spans="2:28" ht="19.5" x14ac:dyDescent="0.35">
      <c r="B38" s="70"/>
      <c r="C38" s="406" t="s">
        <v>60</v>
      </c>
      <c r="D38" s="480" t="s">
        <v>468</v>
      </c>
      <c r="E38" s="208"/>
      <c r="F38" s="293">
        <v>0</v>
      </c>
      <c r="G38" s="293">
        <v>0</v>
      </c>
      <c r="H38" s="293">
        <v>0</v>
      </c>
      <c r="I38" s="293">
        <v>0</v>
      </c>
      <c r="J38" s="293">
        <v>0</v>
      </c>
      <c r="K38" s="293">
        <v>0</v>
      </c>
      <c r="L38" s="293">
        <v>0</v>
      </c>
      <c r="M38" s="293">
        <v>0</v>
      </c>
      <c r="N38" s="293">
        <v>-23176</v>
      </c>
      <c r="O38" s="293">
        <v>1706</v>
      </c>
      <c r="P38" s="293">
        <v>0</v>
      </c>
      <c r="Q38" s="293">
        <v>0</v>
      </c>
      <c r="R38" s="293">
        <v>403573</v>
      </c>
      <c r="S38" s="293">
        <v>382103</v>
      </c>
      <c r="T38" s="293">
        <v>0</v>
      </c>
      <c r="U38" s="293">
        <v>382103</v>
      </c>
      <c r="V38" s="78"/>
      <c r="W38" s="78"/>
      <c r="AA38" s="336">
        <f t="shared" si="0"/>
        <v>0</v>
      </c>
      <c r="AB38" s="336">
        <f t="shared" si="1"/>
        <v>0</v>
      </c>
    </row>
    <row r="39" spans="2:28" ht="19.5" x14ac:dyDescent="0.35">
      <c r="B39" s="70"/>
      <c r="C39" s="404" t="s">
        <v>61</v>
      </c>
      <c r="D39" s="480" t="s">
        <v>469</v>
      </c>
      <c r="E39" s="208"/>
      <c r="F39" s="293">
        <v>0</v>
      </c>
      <c r="G39" s="293">
        <v>0</v>
      </c>
      <c r="H39" s="293">
        <v>0</v>
      </c>
      <c r="I39" s="293">
        <v>0</v>
      </c>
      <c r="J39" s="293">
        <v>0</v>
      </c>
      <c r="K39" s="293">
        <v>0</v>
      </c>
      <c r="L39" s="293">
        <v>0</v>
      </c>
      <c r="M39" s="293">
        <v>0</v>
      </c>
      <c r="N39" s="293">
        <v>0</v>
      </c>
      <c r="O39" s="293">
        <v>0</v>
      </c>
      <c r="P39" s="293">
        <v>0</v>
      </c>
      <c r="Q39" s="293">
        <v>0</v>
      </c>
      <c r="R39" s="293">
        <v>0</v>
      </c>
      <c r="S39" s="293">
        <v>0</v>
      </c>
      <c r="T39" s="293">
        <v>0</v>
      </c>
      <c r="U39" s="293">
        <v>0</v>
      </c>
      <c r="V39" s="78"/>
      <c r="W39" s="78"/>
      <c r="AA39" s="336">
        <f t="shared" si="0"/>
        <v>0</v>
      </c>
      <c r="AB39" s="336">
        <f t="shared" si="1"/>
        <v>0</v>
      </c>
    </row>
    <row r="40" spans="2:28" s="83" customFormat="1" ht="33" x14ac:dyDescent="0.35">
      <c r="B40" s="81"/>
      <c r="C40" s="406" t="s">
        <v>62</v>
      </c>
      <c r="D40" s="308" t="s">
        <v>470</v>
      </c>
      <c r="E40" s="208"/>
      <c r="F40" s="293">
        <v>0</v>
      </c>
      <c r="G40" s="293">
        <v>0</v>
      </c>
      <c r="H40" s="293">
        <v>0</v>
      </c>
      <c r="I40" s="293">
        <v>0</v>
      </c>
      <c r="J40" s="293">
        <v>0</v>
      </c>
      <c r="K40" s="293">
        <v>0</v>
      </c>
      <c r="L40" s="293">
        <v>0</v>
      </c>
      <c r="M40" s="293">
        <v>0</v>
      </c>
      <c r="N40" s="293">
        <v>0</v>
      </c>
      <c r="O40" s="293">
        <v>0</v>
      </c>
      <c r="P40" s="293">
        <v>0</v>
      </c>
      <c r="Q40" s="293">
        <v>0</v>
      </c>
      <c r="R40" s="293">
        <v>0</v>
      </c>
      <c r="S40" s="293">
        <v>0</v>
      </c>
      <c r="T40" s="293">
        <v>0</v>
      </c>
      <c r="U40" s="293">
        <v>0</v>
      </c>
      <c r="V40" s="82"/>
      <c r="W40" s="82"/>
      <c r="AA40" s="336">
        <f t="shared" si="0"/>
        <v>0</v>
      </c>
      <c r="AB40" s="336">
        <f t="shared" si="1"/>
        <v>0</v>
      </c>
    </row>
    <row r="41" spans="2:28" s="83" customFormat="1" ht="19.5" x14ac:dyDescent="0.35">
      <c r="B41" s="81"/>
      <c r="C41" s="406" t="s">
        <v>63</v>
      </c>
      <c r="D41" s="461" t="s">
        <v>181</v>
      </c>
      <c r="E41" s="208"/>
      <c r="F41" s="293">
        <v>0</v>
      </c>
      <c r="G41" s="293">
        <v>0</v>
      </c>
      <c r="H41" s="293">
        <v>0</v>
      </c>
      <c r="I41" s="293">
        <v>0</v>
      </c>
      <c r="J41" s="293">
        <v>0</v>
      </c>
      <c r="K41" s="293">
        <v>0</v>
      </c>
      <c r="L41" s="293">
        <v>0</v>
      </c>
      <c r="M41" s="293">
        <v>0</v>
      </c>
      <c r="N41" s="293">
        <v>0</v>
      </c>
      <c r="O41" s="293">
        <v>0</v>
      </c>
      <c r="P41" s="293">
        <v>0</v>
      </c>
      <c r="Q41" s="293">
        <v>0</v>
      </c>
      <c r="R41" s="293">
        <v>0</v>
      </c>
      <c r="S41" s="293">
        <v>0</v>
      </c>
      <c r="T41" s="293">
        <v>0</v>
      </c>
      <c r="U41" s="293">
        <v>0</v>
      </c>
      <c r="V41" s="82"/>
      <c r="W41" s="82"/>
      <c r="AA41" s="336">
        <f t="shared" si="0"/>
        <v>0</v>
      </c>
      <c r="AB41" s="336">
        <f t="shared" si="1"/>
        <v>0</v>
      </c>
    </row>
    <row r="42" spans="2:28" s="83" customFormat="1" ht="19.5" x14ac:dyDescent="0.35">
      <c r="B42" s="81"/>
      <c r="C42" s="406" t="s">
        <v>76</v>
      </c>
      <c r="D42" s="480" t="s">
        <v>471</v>
      </c>
      <c r="E42" s="208"/>
      <c r="F42" s="293">
        <v>0</v>
      </c>
      <c r="G42" s="293">
        <v>0</v>
      </c>
      <c r="H42" s="293">
        <v>0</v>
      </c>
      <c r="I42" s="293">
        <v>0</v>
      </c>
      <c r="J42" s="293">
        <v>0</v>
      </c>
      <c r="K42" s="293">
        <v>0</v>
      </c>
      <c r="L42" s="293">
        <v>0</v>
      </c>
      <c r="M42" s="293">
        <v>0</v>
      </c>
      <c r="N42" s="293">
        <v>0</v>
      </c>
      <c r="O42" s="293">
        <v>0</v>
      </c>
      <c r="P42" s="293">
        <v>0</v>
      </c>
      <c r="Q42" s="293">
        <v>0</v>
      </c>
      <c r="R42" s="293">
        <v>0</v>
      </c>
      <c r="S42" s="293">
        <v>0</v>
      </c>
      <c r="T42" s="293">
        <v>0</v>
      </c>
      <c r="U42" s="293">
        <v>0</v>
      </c>
      <c r="V42" s="82"/>
      <c r="W42" s="82"/>
      <c r="AA42" s="336">
        <f t="shared" si="0"/>
        <v>0</v>
      </c>
      <c r="AB42" s="336">
        <f t="shared" si="1"/>
        <v>0</v>
      </c>
    </row>
    <row r="43" spans="2:28" s="83" customFormat="1" ht="19.5" x14ac:dyDescent="0.35">
      <c r="B43" s="81"/>
      <c r="C43" s="406" t="s">
        <v>79</v>
      </c>
      <c r="D43" s="480" t="s">
        <v>472</v>
      </c>
      <c r="E43" s="208"/>
      <c r="F43" s="293">
        <v>0</v>
      </c>
      <c r="G43" s="293">
        <v>0</v>
      </c>
      <c r="H43" s="293">
        <v>0</v>
      </c>
      <c r="I43" s="293">
        <v>0</v>
      </c>
      <c r="J43" s="293">
        <v>0</v>
      </c>
      <c r="K43" s="293">
        <v>0</v>
      </c>
      <c r="L43" s="293">
        <v>0</v>
      </c>
      <c r="M43" s="293">
        <v>0</v>
      </c>
      <c r="N43" s="293">
        <v>0</v>
      </c>
      <c r="O43" s="293">
        <v>0</v>
      </c>
      <c r="P43" s="293">
        <v>0</v>
      </c>
      <c r="Q43" s="293">
        <v>0</v>
      </c>
      <c r="R43" s="293">
        <v>0</v>
      </c>
      <c r="S43" s="293">
        <v>0</v>
      </c>
      <c r="T43" s="293">
        <v>0</v>
      </c>
      <c r="U43" s="293">
        <v>0</v>
      </c>
      <c r="V43" s="82"/>
      <c r="W43" s="82"/>
      <c r="AA43" s="336">
        <f t="shared" si="0"/>
        <v>0</v>
      </c>
      <c r="AB43" s="336">
        <f t="shared" si="1"/>
        <v>0</v>
      </c>
    </row>
    <row r="44" spans="2:28" s="83" customFormat="1" ht="19.5" x14ac:dyDescent="0.35">
      <c r="B44" s="81"/>
      <c r="C44" s="404" t="s">
        <v>80</v>
      </c>
      <c r="D44" s="480" t="s">
        <v>473</v>
      </c>
      <c r="E44" s="208"/>
      <c r="F44" s="293">
        <v>0</v>
      </c>
      <c r="G44" s="293">
        <v>0</v>
      </c>
      <c r="H44" s="293">
        <v>0</v>
      </c>
      <c r="I44" s="293">
        <v>917</v>
      </c>
      <c r="J44" s="293">
        <v>0</v>
      </c>
      <c r="K44" s="293">
        <v>0</v>
      </c>
      <c r="L44" s="293">
        <v>0</v>
      </c>
      <c r="M44" s="293">
        <v>0</v>
      </c>
      <c r="N44" s="293">
        <v>0</v>
      </c>
      <c r="O44" s="293">
        <v>0</v>
      </c>
      <c r="P44" s="293">
        <v>932</v>
      </c>
      <c r="Q44" s="293">
        <v>0</v>
      </c>
      <c r="R44" s="293">
        <v>0</v>
      </c>
      <c r="S44" s="293">
        <v>1849</v>
      </c>
      <c r="T44" s="293">
        <v>0</v>
      </c>
      <c r="U44" s="293">
        <v>1849</v>
      </c>
      <c r="V44" s="82"/>
      <c r="W44" s="82"/>
      <c r="AA44" s="336">
        <f t="shared" si="0"/>
        <v>0</v>
      </c>
      <c r="AB44" s="336">
        <f t="shared" si="1"/>
        <v>0</v>
      </c>
    </row>
    <row r="45" spans="2:28" s="83" customFormat="1" ht="19.5" x14ac:dyDescent="0.35">
      <c r="B45" s="81"/>
      <c r="C45" s="404" t="s">
        <v>81</v>
      </c>
      <c r="D45" s="480" t="s">
        <v>178</v>
      </c>
      <c r="E45" s="208"/>
      <c r="F45" s="293">
        <v>0</v>
      </c>
      <c r="G45" s="293">
        <v>0</v>
      </c>
      <c r="H45" s="293">
        <v>0</v>
      </c>
      <c r="I45" s="293">
        <v>0</v>
      </c>
      <c r="J45" s="293">
        <v>0</v>
      </c>
      <c r="K45" s="293">
        <v>0</v>
      </c>
      <c r="L45" s="293">
        <v>0</v>
      </c>
      <c r="M45" s="293">
        <v>0</v>
      </c>
      <c r="N45" s="293">
        <v>0</v>
      </c>
      <c r="O45" s="293">
        <v>0</v>
      </c>
      <c r="P45" s="293">
        <v>8</v>
      </c>
      <c r="Q45" s="293">
        <v>-8</v>
      </c>
      <c r="R45" s="293">
        <v>0</v>
      </c>
      <c r="S45" s="293">
        <v>0</v>
      </c>
      <c r="T45" s="293">
        <v>0</v>
      </c>
      <c r="U45" s="293">
        <v>0</v>
      </c>
      <c r="V45" s="82"/>
      <c r="W45" s="82"/>
      <c r="AA45" s="336">
        <f t="shared" si="0"/>
        <v>0</v>
      </c>
      <c r="AB45" s="336">
        <f t="shared" si="1"/>
        <v>0</v>
      </c>
    </row>
    <row r="46" spans="2:28" ht="19.5" x14ac:dyDescent="0.35">
      <c r="B46" s="70"/>
      <c r="C46" s="481" t="s">
        <v>196</v>
      </c>
      <c r="D46" s="482" t="s">
        <v>179</v>
      </c>
      <c r="E46" s="208"/>
      <c r="F46" s="291">
        <v>0</v>
      </c>
      <c r="G46" s="291">
        <v>0</v>
      </c>
      <c r="H46" s="291">
        <v>0</v>
      </c>
      <c r="I46" s="291">
        <v>0</v>
      </c>
      <c r="J46" s="291">
        <v>0</v>
      </c>
      <c r="K46" s="291">
        <v>0</v>
      </c>
      <c r="L46" s="291">
        <v>0</v>
      </c>
      <c r="M46" s="291">
        <v>0</v>
      </c>
      <c r="N46" s="291">
        <v>0</v>
      </c>
      <c r="O46" s="291">
        <v>0</v>
      </c>
      <c r="P46" s="291">
        <v>0</v>
      </c>
      <c r="Q46" s="291">
        <v>0</v>
      </c>
      <c r="R46" s="291">
        <v>0</v>
      </c>
      <c r="S46" s="291">
        <v>0</v>
      </c>
      <c r="T46" s="291">
        <v>0</v>
      </c>
      <c r="U46" s="291">
        <v>0</v>
      </c>
      <c r="V46" s="78"/>
      <c r="W46" s="78"/>
      <c r="AA46" s="336">
        <f t="shared" si="0"/>
        <v>0</v>
      </c>
      <c r="AB46" s="336">
        <f t="shared" si="1"/>
        <v>0</v>
      </c>
    </row>
    <row r="47" spans="2:28" ht="19.5" x14ac:dyDescent="0.35">
      <c r="B47" s="70"/>
      <c r="C47" s="481" t="s">
        <v>197</v>
      </c>
      <c r="D47" s="482" t="s">
        <v>180</v>
      </c>
      <c r="E47" s="208"/>
      <c r="F47" s="291">
        <v>0</v>
      </c>
      <c r="G47" s="291">
        <v>0</v>
      </c>
      <c r="H47" s="291">
        <v>0</v>
      </c>
      <c r="I47" s="291">
        <v>0</v>
      </c>
      <c r="J47" s="291">
        <v>0</v>
      </c>
      <c r="K47" s="291">
        <v>0</v>
      </c>
      <c r="L47" s="291">
        <v>0</v>
      </c>
      <c r="M47" s="291">
        <v>0</v>
      </c>
      <c r="N47" s="291">
        <v>0</v>
      </c>
      <c r="O47" s="291">
        <v>0</v>
      </c>
      <c r="P47" s="291">
        <v>8</v>
      </c>
      <c r="Q47" s="291">
        <v>-8</v>
      </c>
      <c r="R47" s="291">
        <v>0</v>
      </c>
      <c r="S47" s="291">
        <v>0</v>
      </c>
      <c r="T47" s="291">
        <v>0</v>
      </c>
      <c r="U47" s="291">
        <v>0</v>
      </c>
      <c r="V47" s="78"/>
      <c r="W47" s="78"/>
      <c r="AA47" s="336">
        <f t="shared" si="0"/>
        <v>0</v>
      </c>
      <c r="AB47" s="336">
        <f t="shared" si="1"/>
        <v>0</v>
      </c>
    </row>
    <row r="48" spans="2:28" ht="19.5" x14ac:dyDescent="0.35">
      <c r="B48" s="70"/>
      <c r="C48" s="481" t="s">
        <v>198</v>
      </c>
      <c r="D48" s="482" t="s">
        <v>20</v>
      </c>
      <c r="E48" s="205"/>
      <c r="F48" s="291">
        <v>0</v>
      </c>
      <c r="G48" s="291">
        <v>0</v>
      </c>
      <c r="H48" s="291">
        <v>0</v>
      </c>
      <c r="I48" s="291">
        <v>0</v>
      </c>
      <c r="J48" s="291">
        <v>0</v>
      </c>
      <c r="K48" s="291">
        <v>0</v>
      </c>
      <c r="L48" s="291">
        <v>0</v>
      </c>
      <c r="M48" s="291">
        <v>0</v>
      </c>
      <c r="N48" s="291">
        <v>0</v>
      </c>
      <c r="O48" s="291">
        <v>0</v>
      </c>
      <c r="P48" s="291">
        <v>0</v>
      </c>
      <c r="Q48" s="291">
        <v>0</v>
      </c>
      <c r="R48" s="291">
        <v>0</v>
      </c>
      <c r="S48" s="291">
        <v>0</v>
      </c>
      <c r="T48" s="291">
        <v>0</v>
      </c>
      <c r="U48" s="291">
        <v>0</v>
      </c>
      <c r="V48" s="78"/>
      <c r="W48" s="78"/>
      <c r="AA48" s="336">
        <f t="shared" si="0"/>
        <v>0</v>
      </c>
      <c r="AB48" s="336">
        <f t="shared" si="1"/>
        <v>0</v>
      </c>
    </row>
    <row r="49" spans="2:28" s="83" customFormat="1" ht="19.5" x14ac:dyDescent="0.35">
      <c r="B49" s="296"/>
      <c r="C49" s="330"/>
      <c r="D49" s="483" t="s">
        <v>590</v>
      </c>
      <c r="E49" s="210"/>
      <c r="F49" s="294">
        <v>2600000</v>
      </c>
      <c r="G49" s="294">
        <v>0</v>
      </c>
      <c r="H49" s="294">
        <v>0</v>
      </c>
      <c r="I49" s="294">
        <v>1982</v>
      </c>
      <c r="J49" s="294">
        <v>136811</v>
      </c>
      <c r="K49" s="294">
        <v>-27570</v>
      </c>
      <c r="L49" s="294">
        <v>0</v>
      </c>
      <c r="M49" s="294">
        <v>0</v>
      </c>
      <c r="N49" s="294">
        <v>5835</v>
      </c>
      <c r="O49" s="294">
        <v>0</v>
      </c>
      <c r="P49" s="294">
        <v>1722399</v>
      </c>
      <c r="Q49" s="294">
        <v>377990</v>
      </c>
      <c r="R49" s="294">
        <v>403573</v>
      </c>
      <c r="S49" s="294">
        <v>5221020</v>
      </c>
      <c r="T49" s="294">
        <v>0</v>
      </c>
      <c r="U49" s="294">
        <v>5221020</v>
      </c>
      <c r="V49" s="82"/>
      <c r="W49" s="82"/>
      <c r="AA49" s="336">
        <f t="shared" si="0"/>
        <v>0</v>
      </c>
      <c r="AB49" s="336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35" t="s">
        <v>481</v>
      </c>
    </row>
    <row r="52" spans="2:28" ht="20.100000000000001" customHeight="1" x14ac:dyDescent="0.35">
      <c r="D52" s="335" t="s">
        <v>482</v>
      </c>
    </row>
    <row r="53" spans="2:28" ht="20.100000000000001" customHeight="1" x14ac:dyDescent="0.35">
      <c r="D53" s="335" t="s">
        <v>483</v>
      </c>
    </row>
    <row r="54" spans="2:28" ht="20.100000000000001" customHeight="1" x14ac:dyDescent="0.35">
      <c r="D54" s="335" t="s">
        <v>484</v>
      </c>
    </row>
    <row r="55" spans="2:28" ht="20.100000000000001" customHeight="1" x14ac:dyDescent="0.35">
      <c r="D55" s="335" t="s">
        <v>485</v>
      </c>
    </row>
    <row r="56" spans="2:28" ht="20.100000000000001" customHeight="1" x14ac:dyDescent="0.35">
      <c r="D56" s="335" t="s">
        <v>486</v>
      </c>
    </row>
    <row r="57" spans="2:28" ht="20.100000000000001" customHeight="1" x14ac:dyDescent="0.35">
      <c r="D57" s="335"/>
    </row>
    <row r="59" spans="2:28" ht="20.100000000000001" customHeight="1" x14ac:dyDescent="0.35">
      <c r="E59" s="336"/>
      <c r="F59" s="336">
        <f t="shared" ref="F59:U59" si="2">+F13-F14-F15</f>
        <v>0</v>
      </c>
      <c r="G59" s="336">
        <f t="shared" si="2"/>
        <v>0</v>
      </c>
      <c r="H59" s="336">
        <f t="shared" si="2"/>
        <v>0</v>
      </c>
      <c r="I59" s="336">
        <f t="shared" si="2"/>
        <v>0</v>
      </c>
      <c r="J59" s="336">
        <f t="shared" si="2"/>
        <v>0</v>
      </c>
      <c r="K59" s="336">
        <f t="shared" si="2"/>
        <v>0</v>
      </c>
      <c r="L59" s="336">
        <f t="shared" si="2"/>
        <v>0</v>
      </c>
      <c r="M59" s="336">
        <f t="shared" si="2"/>
        <v>0</v>
      </c>
      <c r="N59" s="336">
        <f t="shared" si="2"/>
        <v>0</v>
      </c>
      <c r="O59" s="336">
        <f t="shared" si="2"/>
        <v>0</v>
      </c>
      <c r="P59" s="336">
        <f t="shared" si="2"/>
        <v>0</v>
      </c>
      <c r="Q59" s="336">
        <f t="shared" si="2"/>
        <v>0</v>
      </c>
      <c r="R59" s="336">
        <f t="shared" si="2"/>
        <v>0</v>
      </c>
      <c r="S59" s="336">
        <f t="shared" si="2"/>
        <v>0</v>
      </c>
      <c r="T59" s="336">
        <f t="shared" si="2"/>
        <v>0</v>
      </c>
      <c r="U59" s="336">
        <f t="shared" si="2"/>
        <v>0</v>
      </c>
    </row>
    <row r="60" spans="2:28" ht="20.100000000000001" customHeight="1" x14ac:dyDescent="0.35">
      <c r="E60" s="336"/>
      <c r="F60" s="336">
        <f t="shared" ref="F60:U60" si="3">+F16-F12-F13</f>
        <v>0</v>
      </c>
      <c r="G60" s="336">
        <f t="shared" si="3"/>
        <v>0</v>
      </c>
      <c r="H60" s="336">
        <f t="shared" si="3"/>
        <v>0</v>
      </c>
      <c r="I60" s="336">
        <f t="shared" si="3"/>
        <v>0</v>
      </c>
      <c r="J60" s="336">
        <f t="shared" si="3"/>
        <v>0</v>
      </c>
      <c r="K60" s="336">
        <f t="shared" si="3"/>
        <v>0</v>
      </c>
      <c r="L60" s="336">
        <f t="shared" si="3"/>
        <v>0</v>
      </c>
      <c r="M60" s="336">
        <f t="shared" si="3"/>
        <v>0</v>
      </c>
      <c r="N60" s="336">
        <f t="shared" si="3"/>
        <v>0</v>
      </c>
      <c r="O60" s="336">
        <f t="shared" si="3"/>
        <v>0</v>
      </c>
      <c r="P60" s="336">
        <f t="shared" si="3"/>
        <v>0</v>
      </c>
      <c r="Q60" s="336">
        <f t="shared" si="3"/>
        <v>0</v>
      </c>
      <c r="R60" s="336">
        <f t="shared" si="3"/>
        <v>0</v>
      </c>
      <c r="S60" s="336">
        <f t="shared" si="3"/>
        <v>0</v>
      </c>
      <c r="T60" s="336">
        <f t="shared" si="3"/>
        <v>0</v>
      </c>
      <c r="U60" s="336">
        <f t="shared" si="3"/>
        <v>0</v>
      </c>
    </row>
    <row r="61" spans="2:28" ht="20.100000000000001" customHeight="1" x14ac:dyDescent="0.35">
      <c r="E61" s="336"/>
      <c r="F61" s="336">
        <f t="shared" ref="F61:U61" si="4">+F24-F25-F26-F27</f>
        <v>0</v>
      </c>
      <c r="G61" s="336">
        <f t="shared" si="4"/>
        <v>0</v>
      </c>
      <c r="H61" s="336">
        <f t="shared" si="4"/>
        <v>0</v>
      </c>
      <c r="I61" s="336">
        <f t="shared" si="4"/>
        <v>0</v>
      </c>
      <c r="J61" s="336">
        <f t="shared" si="4"/>
        <v>0</v>
      </c>
      <c r="K61" s="336">
        <f t="shared" si="4"/>
        <v>0</v>
      </c>
      <c r="L61" s="336">
        <f t="shared" si="4"/>
        <v>0</v>
      </c>
      <c r="M61" s="336">
        <f t="shared" si="4"/>
        <v>0</v>
      </c>
      <c r="N61" s="336">
        <f t="shared" si="4"/>
        <v>0</v>
      </c>
      <c r="O61" s="336">
        <f t="shared" si="4"/>
        <v>0</v>
      </c>
      <c r="P61" s="336">
        <f t="shared" si="4"/>
        <v>0</v>
      </c>
      <c r="Q61" s="336">
        <f t="shared" si="4"/>
        <v>0</v>
      </c>
      <c r="R61" s="336">
        <f t="shared" si="4"/>
        <v>0</v>
      </c>
      <c r="S61" s="336">
        <f t="shared" si="4"/>
        <v>0</v>
      </c>
      <c r="T61" s="336">
        <f t="shared" si="4"/>
        <v>0</v>
      </c>
      <c r="U61" s="336">
        <f t="shared" si="4"/>
        <v>0</v>
      </c>
    </row>
    <row r="62" spans="2:28" ht="20.100000000000001" customHeight="1" x14ac:dyDescent="0.35">
      <c r="E62" s="336"/>
      <c r="F62" s="336">
        <f t="shared" ref="F62:U62" si="5">+F28-F12-F13-F16-F19-F20-F21-F22-F23-F24</f>
        <v>0</v>
      </c>
      <c r="G62" s="336">
        <f t="shared" si="5"/>
        <v>0</v>
      </c>
      <c r="H62" s="336">
        <f t="shared" si="5"/>
        <v>0</v>
      </c>
      <c r="I62" s="336">
        <f t="shared" si="5"/>
        <v>0</v>
      </c>
      <c r="J62" s="336">
        <f t="shared" si="5"/>
        <v>0</v>
      </c>
      <c r="K62" s="336">
        <f t="shared" si="5"/>
        <v>0</v>
      </c>
      <c r="L62" s="336">
        <f t="shared" si="5"/>
        <v>0</v>
      </c>
      <c r="M62" s="336">
        <f t="shared" si="5"/>
        <v>0</v>
      </c>
      <c r="N62" s="336">
        <f t="shared" si="5"/>
        <v>0</v>
      </c>
      <c r="O62" s="336">
        <f t="shared" si="5"/>
        <v>0</v>
      </c>
      <c r="P62" s="336">
        <f t="shared" si="5"/>
        <v>0</v>
      </c>
      <c r="Q62" s="336">
        <f t="shared" si="5"/>
        <v>0</v>
      </c>
      <c r="R62" s="336">
        <f t="shared" si="5"/>
        <v>0</v>
      </c>
      <c r="S62" s="336">
        <f t="shared" si="5"/>
        <v>0</v>
      </c>
      <c r="T62" s="336">
        <f t="shared" si="5"/>
        <v>0</v>
      </c>
      <c r="U62" s="336">
        <f t="shared" si="5"/>
        <v>0</v>
      </c>
    </row>
    <row r="63" spans="2:28" ht="20.100000000000001" customHeight="1" x14ac:dyDescent="0.35">
      <c r="E63" s="336"/>
      <c r="F63" s="336">
        <f t="shared" ref="F63:U63" si="6">+F34-F35-F36</f>
        <v>0</v>
      </c>
      <c r="G63" s="336">
        <f t="shared" si="6"/>
        <v>0</v>
      </c>
      <c r="H63" s="336">
        <f t="shared" si="6"/>
        <v>0</v>
      </c>
      <c r="I63" s="336">
        <f t="shared" si="6"/>
        <v>0</v>
      </c>
      <c r="J63" s="336">
        <f t="shared" si="6"/>
        <v>0</v>
      </c>
      <c r="K63" s="336">
        <f t="shared" si="6"/>
        <v>0</v>
      </c>
      <c r="L63" s="336">
        <f t="shared" si="6"/>
        <v>0</v>
      </c>
      <c r="M63" s="336">
        <f t="shared" si="6"/>
        <v>0</v>
      </c>
      <c r="N63" s="336">
        <f t="shared" si="6"/>
        <v>0</v>
      </c>
      <c r="O63" s="336">
        <f t="shared" si="6"/>
        <v>0</v>
      </c>
      <c r="P63" s="336">
        <f t="shared" si="6"/>
        <v>0</v>
      </c>
      <c r="Q63" s="336">
        <f t="shared" si="6"/>
        <v>0</v>
      </c>
      <c r="R63" s="336">
        <f t="shared" si="6"/>
        <v>0</v>
      </c>
      <c r="S63" s="336">
        <f t="shared" si="6"/>
        <v>0</v>
      </c>
      <c r="T63" s="336">
        <f t="shared" si="6"/>
        <v>0</v>
      </c>
      <c r="U63" s="336">
        <f t="shared" si="6"/>
        <v>0</v>
      </c>
    </row>
    <row r="64" spans="2:28" ht="20.100000000000001" customHeight="1" x14ac:dyDescent="0.35">
      <c r="E64" s="336"/>
      <c r="F64" s="336">
        <f t="shared" ref="F64:U64" si="7">+F37-F33-F34</f>
        <v>0</v>
      </c>
      <c r="G64" s="336">
        <f t="shared" si="7"/>
        <v>0</v>
      </c>
      <c r="H64" s="336">
        <f t="shared" si="7"/>
        <v>0</v>
      </c>
      <c r="I64" s="336">
        <f t="shared" si="7"/>
        <v>0</v>
      </c>
      <c r="J64" s="336">
        <f t="shared" si="7"/>
        <v>0</v>
      </c>
      <c r="K64" s="336">
        <f t="shared" si="7"/>
        <v>0</v>
      </c>
      <c r="L64" s="336">
        <f t="shared" si="7"/>
        <v>0</v>
      </c>
      <c r="M64" s="336">
        <f t="shared" si="7"/>
        <v>0</v>
      </c>
      <c r="N64" s="336">
        <f t="shared" si="7"/>
        <v>0</v>
      </c>
      <c r="O64" s="336">
        <f t="shared" si="7"/>
        <v>0</v>
      </c>
      <c r="P64" s="336">
        <f t="shared" si="7"/>
        <v>0</v>
      </c>
      <c r="Q64" s="336">
        <f t="shared" si="7"/>
        <v>0</v>
      </c>
      <c r="R64" s="336">
        <f t="shared" si="7"/>
        <v>0</v>
      </c>
      <c r="S64" s="336">
        <f t="shared" si="7"/>
        <v>0</v>
      </c>
      <c r="T64" s="336">
        <f t="shared" si="7"/>
        <v>0</v>
      </c>
      <c r="U64" s="336">
        <f t="shared" si="7"/>
        <v>0</v>
      </c>
    </row>
    <row r="65" spans="5:21" ht="20.100000000000001" customHeight="1" x14ac:dyDescent="0.35">
      <c r="E65" s="336"/>
      <c r="F65" s="336">
        <f t="shared" ref="F65:U65" si="8">+F45-F46-F47-F48</f>
        <v>0</v>
      </c>
      <c r="G65" s="336">
        <f t="shared" si="8"/>
        <v>0</v>
      </c>
      <c r="H65" s="336">
        <f t="shared" si="8"/>
        <v>0</v>
      </c>
      <c r="I65" s="336">
        <f t="shared" si="8"/>
        <v>0</v>
      </c>
      <c r="J65" s="336">
        <f t="shared" si="8"/>
        <v>0</v>
      </c>
      <c r="K65" s="336">
        <f t="shared" si="8"/>
        <v>0</v>
      </c>
      <c r="L65" s="336">
        <f t="shared" si="8"/>
        <v>0</v>
      </c>
      <c r="M65" s="336">
        <f t="shared" si="8"/>
        <v>0</v>
      </c>
      <c r="N65" s="336">
        <f t="shared" si="8"/>
        <v>0</v>
      </c>
      <c r="O65" s="336">
        <f t="shared" si="8"/>
        <v>0</v>
      </c>
      <c r="P65" s="336">
        <f t="shared" si="8"/>
        <v>0</v>
      </c>
      <c r="Q65" s="336">
        <f t="shared" si="8"/>
        <v>0</v>
      </c>
      <c r="R65" s="336">
        <f t="shared" si="8"/>
        <v>0</v>
      </c>
      <c r="S65" s="336">
        <f t="shared" si="8"/>
        <v>0</v>
      </c>
      <c r="T65" s="336">
        <f t="shared" si="8"/>
        <v>0</v>
      </c>
      <c r="U65" s="336">
        <f t="shared" si="8"/>
        <v>0</v>
      </c>
    </row>
    <row r="66" spans="5:21" ht="20.100000000000001" customHeight="1" x14ac:dyDescent="0.35">
      <c r="E66" s="336"/>
      <c r="F66" s="336">
        <f>+F49-SUM(F37:F45)</f>
        <v>0</v>
      </c>
      <c r="G66" s="336">
        <f t="shared" ref="G66:U66" si="9">+G49-SUM(G37:G45)</f>
        <v>0</v>
      </c>
      <c r="H66" s="336">
        <f t="shared" si="9"/>
        <v>0</v>
      </c>
      <c r="I66" s="336">
        <f t="shared" si="9"/>
        <v>0</v>
      </c>
      <c r="J66" s="336">
        <f t="shared" si="9"/>
        <v>0</v>
      </c>
      <c r="K66" s="336">
        <f t="shared" si="9"/>
        <v>0</v>
      </c>
      <c r="L66" s="336">
        <f t="shared" si="9"/>
        <v>0</v>
      </c>
      <c r="M66" s="336">
        <f t="shared" si="9"/>
        <v>0</v>
      </c>
      <c r="N66" s="336">
        <f t="shared" si="9"/>
        <v>0</v>
      </c>
      <c r="O66" s="336">
        <f t="shared" si="9"/>
        <v>0</v>
      </c>
      <c r="P66" s="336">
        <f t="shared" si="9"/>
        <v>0</v>
      </c>
      <c r="Q66" s="336">
        <f t="shared" si="9"/>
        <v>0</v>
      </c>
      <c r="R66" s="336">
        <f t="shared" si="9"/>
        <v>0</v>
      </c>
      <c r="S66" s="336">
        <f t="shared" si="9"/>
        <v>0</v>
      </c>
      <c r="T66" s="336">
        <f t="shared" si="9"/>
        <v>0</v>
      </c>
      <c r="U66" s="336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F20" sqref="F20"/>
    </sheetView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31.140625" style="5" customWidth="1"/>
    <col min="7" max="7" width="9.140625" style="5"/>
    <col min="8" max="8" width="11" style="5" bestFit="1" customWidth="1"/>
    <col min="9" max="16384" width="9.140625" style="5"/>
  </cols>
  <sheetData>
    <row r="1" spans="1:8" ht="24.75" customHeight="1" x14ac:dyDescent="0.2">
      <c r="A1" s="458"/>
      <c r="B1" s="15"/>
      <c r="C1" s="591" t="s">
        <v>567</v>
      </c>
      <c r="D1" s="593" t="s">
        <v>357</v>
      </c>
      <c r="E1" s="594"/>
      <c r="F1" s="597" t="s">
        <v>357</v>
      </c>
      <c r="G1" s="16"/>
    </row>
    <row r="2" spans="1:8" ht="15.75" customHeight="1" x14ac:dyDescent="0.2">
      <c r="A2" s="459"/>
      <c r="B2" s="17"/>
      <c r="C2" s="592"/>
      <c r="D2" s="595"/>
      <c r="E2" s="596"/>
      <c r="F2" s="598"/>
      <c r="G2" s="16"/>
    </row>
    <row r="3" spans="1:8" ht="15.75" x14ac:dyDescent="0.25">
      <c r="A3" s="460"/>
      <c r="B3" s="96"/>
      <c r="C3" s="218"/>
      <c r="D3" s="214"/>
      <c r="E3" s="214" t="s">
        <v>0</v>
      </c>
      <c r="F3" s="214" t="s">
        <v>1</v>
      </c>
    </row>
    <row r="4" spans="1:8" ht="31.5" x14ac:dyDescent="0.25">
      <c r="A4" s="460"/>
      <c r="B4" s="96"/>
      <c r="C4" s="218"/>
      <c r="D4" s="217" t="s">
        <v>2</v>
      </c>
      <c r="E4" s="518" t="s">
        <v>373</v>
      </c>
      <c r="F4" s="518" t="s">
        <v>373</v>
      </c>
    </row>
    <row r="5" spans="1:8" ht="23.25" customHeight="1" x14ac:dyDescent="0.35">
      <c r="A5" s="460"/>
      <c r="B5" s="118"/>
      <c r="C5" s="219"/>
      <c r="D5" s="235" t="s">
        <v>602</v>
      </c>
      <c r="E5" s="216" t="s">
        <v>609</v>
      </c>
      <c r="F5" s="216" t="s">
        <v>608</v>
      </c>
    </row>
    <row r="6" spans="1:8" ht="18.75" customHeight="1" x14ac:dyDescent="0.35">
      <c r="A6" s="460"/>
      <c r="B6" s="192"/>
      <c r="C6" s="220"/>
      <c r="D6" s="301"/>
      <c r="E6" s="221"/>
      <c r="F6" s="192"/>
    </row>
    <row r="7" spans="1:8" ht="18.75" x14ac:dyDescent="0.3">
      <c r="A7" s="460"/>
      <c r="B7" s="443" t="s">
        <v>3</v>
      </c>
      <c r="C7" s="432" t="s">
        <v>488</v>
      </c>
      <c r="D7" s="302"/>
      <c r="E7" s="222"/>
      <c r="F7" s="223"/>
    </row>
    <row r="8" spans="1:8" ht="12.75" customHeight="1" x14ac:dyDescent="0.3">
      <c r="A8" s="460"/>
      <c r="B8" s="443"/>
      <c r="C8" s="432"/>
      <c r="D8" s="302"/>
      <c r="E8" s="222"/>
      <c r="F8" s="223"/>
    </row>
    <row r="9" spans="1:8" ht="19.5" customHeight="1" x14ac:dyDescent="0.3">
      <c r="A9" s="460"/>
      <c r="B9" s="444" t="s">
        <v>4</v>
      </c>
      <c r="C9" s="433" t="s">
        <v>487</v>
      </c>
      <c r="D9" s="302"/>
      <c r="E9" s="224">
        <v>-462622</v>
      </c>
      <c r="F9" s="224">
        <v>200003</v>
      </c>
      <c r="H9" s="527"/>
    </row>
    <row r="10" spans="1:8" ht="12.75" customHeight="1" x14ac:dyDescent="0.3">
      <c r="A10" s="460"/>
      <c r="B10" s="445"/>
      <c r="C10" s="434"/>
      <c r="D10" s="302"/>
      <c r="E10" s="225"/>
      <c r="F10" s="225"/>
      <c r="H10" s="527"/>
    </row>
    <row r="11" spans="1:8" ht="18.75" x14ac:dyDescent="0.3">
      <c r="A11" s="460"/>
      <c r="B11" s="446" t="s">
        <v>5</v>
      </c>
      <c r="C11" s="435" t="s">
        <v>193</v>
      </c>
      <c r="D11" s="302"/>
      <c r="E11" s="225">
        <v>2398339</v>
      </c>
      <c r="F11" s="225">
        <v>1768452</v>
      </c>
      <c r="H11" s="527"/>
    </row>
    <row r="12" spans="1:8" ht="18.75" x14ac:dyDescent="0.3">
      <c r="A12" s="460"/>
      <c r="B12" s="446" t="s">
        <v>6</v>
      </c>
      <c r="C12" s="435" t="s">
        <v>194</v>
      </c>
      <c r="D12" s="302"/>
      <c r="E12" s="225">
        <v>-1731398</v>
      </c>
      <c r="F12" s="225">
        <v>-712839</v>
      </c>
      <c r="H12" s="527"/>
    </row>
    <row r="13" spans="1:8" ht="18.75" x14ac:dyDescent="0.3">
      <c r="A13" s="460"/>
      <c r="B13" s="446" t="s">
        <v>7</v>
      </c>
      <c r="C13" s="435" t="s">
        <v>8</v>
      </c>
      <c r="D13" s="302"/>
      <c r="E13" s="225">
        <v>19</v>
      </c>
      <c r="F13" s="225">
        <v>0</v>
      </c>
      <c r="H13" s="527"/>
    </row>
    <row r="14" spans="1:8" ht="18.75" x14ac:dyDescent="0.3">
      <c r="A14" s="460"/>
      <c r="B14" s="446" t="s">
        <v>9</v>
      </c>
      <c r="C14" s="435" t="s">
        <v>10</v>
      </c>
      <c r="D14" s="302"/>
      <c r="E14" s="225">
        <v>229616</v>
      </c>
      <c r="F14" s="225">
        <v>154932</v>
      </c>
      <c r="H14" s="527"/>
    </row>
    <row r="15" spans="1:8" ht="18.75" x14ac:dyDescent="0.3">
      <c r="A15" s="460"/>
      <c r="B15" s="446" t="s">
        <v>11</v>
      </c>
      <c r="C15" s="435" t="s">
        <v>12</v>
      </c>
      <c r="D15" s="302"/>
      <c r="E15" s="225">
        <v>103539</v>
      </c>
      <c r="F15" s="225">
        <v>39262</v>
      </c>
      <c r="H15" s="527"/>
    </row>
    <row r="16" spans="1:8" ht="18.75" x14ac:dyDescent="0.3">
      <c r="A16" s="460"/>
      <c r="B16" s="446" t="s">
        <v>14</v>
      </c>
      <c r="C16" s="435" t="s">
        <v>13</v>
      </c>
      <c r="D16" s="302"/>
      <c r="E16" s="225">
        <v>248623</v>
      </c>
      <c r="F16" s="225">
        <v>298705</v>
      </c>
      <c r="H16" s="527"/>
    </row>
    <row r="17" spans="1:8" ht="18.75" x14ac:dyDescent="0.3">
      <c r="A17" s="460"/>
      <c r="B17" s="446" t="s">
        <v>16</v>
      </c>
      <c r="C17" s="435" t="s">
        <v>15</v>
      </c>
      <c r="D17" s="302"/>
      <c r="E17" s="225">
        <v>-490376</v>
      </c>
      <c r="F17" s="225">
        <v>-424125</v>
      </c>
      <c r="H17" s="527"/>
    </row>
    <row r="18" spans="1:8" ht="18.75" x14ac:dyDescent="0.3">
      <c r="A18" s="460"/>
      <c r="B18" s="446" t="s">
        <v>18</v>
      </c>
      <c r="C18" s="435" t="s">
        <v>17</v>
      </c>
      <c r="D18" s="302"/>
      <c r="E18" s="225">
        <v>-148513</v>
      </c>
      <c r="F18" s="225">
        <v>-189855</v>
      </c>
      <c r="H18" s="527"/>
    </row>
    <row r="19" spans="1:8" ht="18.75" x14ac:dyDescent="0.3">
      <c r="A19" s="460"/>
      <c r="B19" s="446" t="s">
        <v>19</v>
      </c>
      <c r="C19" s="435" t="s">
        <v>20</v>
      </c>
      <c r="D19" s="229"/>
      <c r="E19" s="226">
        <v>-1072471</v>
      </c>
      <c r="F19" s="226">
        <v>-734529</v>
      </c>
      <c r="H19" s="527"/>
    </row>
    <row r="20" spans="1:8" ht="12.75" customHeight="1" x14ac:dyDescent="0.3">
      <c r="A20" s="460"/>
      <c r="B20" s="447"/>
      <c r="C20" s="434"/>
      <c r="D20" s="302"/>
      <c r="E20" s="226"/>
      <c r="F20" s="226"/>
      <c r="H20" s="527"/>
    </row>
    <row r="21" spans="1:8" ht="18.75" x14ac:dyDescent="0.3">
      <c r="A21" s="460"/>
      <c r="B21" s="444" t="s">
        <v>21</v>
      </c>
      <c r="C21" s="433" t="s">
        <v>489</v>
      </c>
      <c r="D21" s="302"/>
      <c r="E21" s="227">
        <v>-1958351</v>
      </c>
      <c r="F21" s="227">
        <v>3716685</v>
      </c>
      <c r="H21" s="527"/>
    </row>
    <row r="22" spans="1:8" ht="12.75" customHeight="1" x14ac:dyDescent="0.3">
      <c r="A22" s="460"/>
      <c r="B22" s="447"/>
      <c r="C22" s="434"/>
      <c r="D22" s="302"/>
      <c r="E22" s="226"/>
      <c r="F22" s="226"/>
      <c r="H22" s="527"/>
    </row>
    <row r="23" spans="1:8" ht="18.75" x14ac:dyDescent="0.3">
      <c r="A23" s="460"/>
      <c r="B23" s="446" t="s">
        <v>22</v>
      </c>
      <c r="C23" s="436" t="s">
        <v>490</v>
      </c>
      <c r="D23" s="302"/>
      <c r="E23" s="226">
        <v>-745159</v>
      </c>
      <c r="F23" s="226">
        <v>-523005</v>
      </c>
      <c r="H23" s="527"/>
    </row>
    <row r="24" spans="1:8" ht="18.75" x14ac:dyDescent="0.3">
      <c r="A24" s="460"/>
      <c r="B24" s="446" t="s">
        <v>23</v>
      </c>
      <c r="C24" s="435" t="s">
        <v>205</v>
      </c>
      <c r="D24" s="302"/>
      <c r="E24" s="226">
        <v>459081</v>
      </c>
      <c r="F24" s="226">
        <v>2765578</v>
      </c>
      <c r="H24" s="527"/>
    </row>
    <row r="25" spans="1:8" ht="18.75" x14ac:dyDescent="0.3">
      <c r="A25" s="460"/>
      <c r="B25" s="446" t="s">
        <v>24</v>
      </c>
      <c r="C25" s="435" t="s">
        <v>25</v>
      </c>
      <c r="D25" s="302"/>
      <c r="E25" s="226">
        <v>1600812</v>
      </c>
      <c r="F25" s="226">
        <v>-9310254</v>
      </c>
      <c r="H25" s="527"/>
    </row>
    <row r="26" spans="1:8" ht="18.75" x14ac:dyDescent="0.3">
      <c r="A26" s="460"/>
      <c r="B26" s="446" t="s">
        <v>26</v>
      </c>
      <c r="C26" s="435" t="s">
        <v>491</v>
      </c>
      <c r="D26" s="302"/>
      <c r="E26" s="226">
        <v>-245044</v>
      </c>
      <c r="F26" s="226">
        <v>-69923</v>
      </c>
      <c r="H26" s="527"/>
    </row>
    <row r="27" spans="1:8" ht="18.75" x14ac:dyDescent="0.3">
      <c r="A27" s="460"/>
      <c r="B27" s="446" t="s">
        <v>27</v>
      </c>
      <c r="C27" s="435" t="s">
        <v>202</v>
      </c>
      <c r="D27" s="302"/>
      <c r="E27" s="226">
        <v>-72</v>
      </c>
      <c r="F27" s="226">
        <v>-23139</v>
      </c>
      <c r="H27" s="527"/>
    </row>
    <row r="28" spans="1:8" ht="18.75" x14ac:dyDescent="0.3">
      <c r="A28" s="460"/>
      <c r="B28" s="446" t="s">
        <v>28</v>
      </c>
      <c r="C28" s="435" t="s">
        <v>29</v>
      </c>
      <c r="D28" s="302"/>
      <c r="E28" s="226">
        <v>-1871586</v>
      </c>
      <c r="F28" s="226">
        <v>5699843</v>
      </c>
      <c r="H28" s="527"/>
    </row>
    <row r="29" spans="1:8" ht="18.75" x14ac:dyDescent="0.3">
      <c r="A29" s="460"/>
      <c r="B29" s="446" t="s">
        <v>30</v>
      </c>
      <c r="C29" s="435" t="s">
        <v>492</v>
      </c>
      <c r="D29" s="302"/>
      <c r="E29" s="226">
        <v>0</v>
      </c>
      <c r="F29" s="226">
        <v>0</v>
      </c>
      <c r="H29" s="527"/>
    </row>
    <row r="30" spans="1:8" ht="18.75" x14ac:dyDescent="0.3">
      <c r="A30" s="460"/>
      <c r="B30" s="446" t="s">
        <v>32</v>
      </c>
      <c r="C30" s="435" t="s">
        <v>31</v>
      </c>
      <c r="D30" s="302"/>
      <c r="E30" s="226">
        <v>-6136702</v>
      </c>
      <c r="F30" s="226">
        <v>4682067</v>
      </c>
      <c r="H30" s="527"/>
    </row>
    <row r="31" spans="1:8" ht="18.75" x14ac:dyDescent="0.3">
      <c r="A31" s="460"/>
      <c r="B31" s="446" t="s">
        <v>34</v>
      </c>
      <c r="C31" s="435" t="s">
        <v>33</v>
      </c>
      <c r="D31" s="302"/>
      <c r="E31" s="226">
        <v>0</v>
      </c>
      <c r="F31" s="226">
        <v>0</v>
      </c>
      <c r="H31" s="527"/>
    </row>
    <row r="32" spans="1:8" ht="18.75" x14ac:dyDescent="0.3">
      <c r="A32" s="460"/>
      <c r="B32" s="446" t="s">
        <v>226</v>
      </c>
      <c r="C32" s="435" t="s">
        <v>35</v>
      </c>
      <c r="D32" s="229"/>
      <c r="E32" s="226">
        <v>4980319</v>
      </c>
      <c r="F32" s="226">
        <v>495518</v>
      </c>
      <c r="H32" s="527"/>
    </row>
    <row r="33" spans="1:8" ht="12.75" customHeight="1" x14ac:dyDescent="0.3">
      <c r="A33" s="460"/>
      <c r="B33" s="445"/>
      <c r="C33" s="437"/>
      <c r="D33" s="303"/>
      <c r="E33" s="228"/>
      <c r="F33" s="228"/>
      <c r="H33" s="527"/>
    </row>
    <row r="34" spans="1:8" ht="18.75" x14ac:dyDescent="0.3">
      <c r="A34" s="460"/>
      <c r="B34" s="443" t="s">
        <v>36</v>
      </c>
      <c r="C34" s="433" t="s">
        <v>493</v>
      </c>
      <c r="D34" s="302"/>
      <c r="E34" s="227">
        <v>-2420973</v>
      </c>
      <c r="F34" s="227">
        <v>3916688</v>
      </c>
      <c r="H34" s="527"/>
    </row>
    <row r="35" spans="1:8" ht="12.75" customHeight="1" x14ac:dyDescent="0.3">
      <c r="A35" s="460"/>
      <c r="B35" s="445"/>
      <c r="C35" s="437"/>
      <c r="D35" s="303"/>
      <c r="E35" s="228"/>
      <c r="F35" s="228"/>
      <c r="H35" s="527"/>
    </row>
    <row r="36" spans="1:8" ht="18.75" x14ac:dyDescent="0.3">
      <c r="A36" s="460"/>
      <c r="B36" s="443" t="s">
        <v>37</v>
      </c>
      <c r="C36" s="432" t="s">
        <v>494</v>
      </c>
      <c r="D36" s="303"/>
      <c r="E36" s="228"/>
      <c r="F36" s="228"/>
      <c r="H36" s="527"/>
    </row>
    <row r="37" spans="1:8" ht="12.75" customHeight="1" x14ac:dyDescent="0.3">
      <c r="A37" s="460"/>
      <c r="B37" s="447"/>
      <c r="C37" s="437"/>
      <c r="D37" s="303"/>
      <c r="E37" s="228"/>
      <c r="F37" s="228"/>
      <c r="H37" s="527"/>
    </row>
    <row r="38" spans="1:8" ht="18.75" x14ac:dyDescent="0.3">
      <c r="A38" s="460"/>
      <c r="B38" s="443" t="s">
        <v>38</v>
      </c>
      <c r="C38" s="433" t="s">
        <v>495</v>
      </c>
      <c r="D38" s="302"/>
      <c r="E38" s="227">
        <v>1063238</v>
      </c>
      <c r="F38" s="227">
        <v>-5377221</v>
      </c>
      <c r="H38" s="527"/>
    </row>
    <row r="39" spans="1:8" ht="12.75" customHeight="1" x14ac:dyDescent="0.3">
      <c r="A39" s="460"/>
      <c r="B39" s="447"/>
      <c r="C39" s="434"/>
      <c r="D39" s="303"/>
      <c r="E39" s="228"/>
      <c r="F39" s="228"/>
      <c r="H39" s="527"/>
    </row>
    <row r="40" spans="1:8" ht="18.75" x14ac:dyDescent="0.3">
      <c r="A40" s="460"/>
      <c r="B40" s="448" t="s">
        <v>39</v>
      </c>
      <c r="C40" s="438" t="s">
        <v>496</v>
      </c>
      <c r="D40" s="229"/>
      <c r="E40" s="226">
        <v>0</v>
      </c>
      <c r="F40" s="226">
        <v>0</v>
      </c>
      <c r="H40" s="527"/>
    </row>
    <row r="41" spans="1:8" ht="18.75" x14ac:dyDescent="0.3">
      <c r="A41" s="460"/>
      <c r="B41" s="448" t="s">
        <v>40</v>
      </c>
      <c r="C41" s="438" t="s">
        <v>497</v>
      </c>
      <c r="D41" s="229"/>
      <c r="E41" s="226">
        <v>0</v>
      </c>
      <c r="F41" s="226">
        <v>0</v>
      </c>
      <c r="H41" s="527"/>
    </row>
    <row r="42" spans="1:8" ht="18.75" x14ac:dyDescent="0.3">
      <c r="A42" s="460"/>
      <c r="B42" s="448" t="s">
        <v>41</v>
      </c>
      <c r="C42" s="438" t="s">
        <v>498</v>
      </c>
      <c r="D42" s="302"/>
      <c r="E42" s="226">
        <v>-53143</v>
      </c>
      <c r="F42" s="226">
        <v>-48920</v>
      </c>
      <c r="H42" s="527"/>
    </row>
    <row r="43" spans="1:8" ht="18.75" x14ac:dyDescent="0.3">
      <c r="A43" s="460"/>
      <c r="B43" s="448" t="s">
        <v>42</v>
      </c>
      <c r="C43" s="438" t="s">
        <v>43</v>
      </c>
      <c r="D43" s="302"/>
      <c r="E43" s="226">
        <v>10988</v>
      </c>
      <c r="F43" s="226">
        <v>123</v>
      </c>
      <c r="H43" s="527"/>
    </row>
    <row r="44" spans="1:8" ht="18.75" x14ac:dyDescent="0.3">
      <c r="A44" s="460"/>
      <c r="B44" s="448" t="s">
        <v>44</v>
      </c>
      <c r="C44" s="438" t="s">
        <v>499</v>
      </c>
      <c r="D44" s="302"/>
      <c r="E44" s="226">
        <v>-2685669</v>
      </c>
      <c r="F44" s="226">
        <v>-4490864</v>
      </c>
      <c r="H44" s="527"/>
    </row>
    <row r="45" spans="1:8" ht="18.75" x14ac:dyDescent="0.3">
      <c r="A45" s="460"/>
      <c r="B45" s="448" t="s">
        <v>45</v>
      </c>
      <c r="C45" s="438" t="s">
        <v>500</v>
      </c>
      <c r="D45" s="302"/>
      <c r="E45" s="226">
        <v>1472179</v>
      </c>
      <c r="F45" s="226">
        <v>2029525</v>
      </c>
      <c r="H45" s="527"/>
    </row>
    <row r="46" spans="1:8" ht="18.75" x14ac:dyDescent="0.3">
      <c r="A46" s="460"/>
      <c r="B46" s="448" t="s">
        <v>46</v>
      </c>
      <c r="C46" s="438" t="s">
        <v>501</v>
      </c>
      <c r="D46" s="302"/>
      <c r="E46" s="226">
        <v>0</v>
      </c>
      <c r="F46" s="226">
        <v>-2867085</v>
      </c>
      <c r="H46" s="527"/>
    </row>
    <row r="47" spans="1:8" ht="18.75" x14ac:dyDescent="0.3">
      <c r="A47" s="460"/>
      <c r="B47" s="448" t="s">
        <v>47</v>
      </c>
      <c r="C47" s="438" t="s">
        <v>502</v>
      </c>
      <c r="D47" s="302"/>
      <c r="E47" s="226">
        <v>2318883</v>
      </c>
      <c r="F47" s="226">
        <v>0</v>
      </c>
      <c r="H47" s="527"/>
    </row>
    <row r="48" spans="1:8" ht="18.75" x14ac:dyDescent="0.3">
      <c r="A48" s="460"/>
      <c r="B48" s="448" t="s">
        <v>48</v>
      </c>
      <c r="C48" s="438" t="s">
        <v>20</v>
      </c>
      <c r="D48" s="229"/>
      <c r="E48" s="226">
        <v>0</v>
      </c>
      <c r="F48" s="226">
        <v>0</v>
      </c>
      <c r="H48" s="527"/>
    </row>
    <row r="49" spans="1:8" ht="12.75" customHeight="1" x14ac:dyDescent="0.3">
      <c r="A49" s="460"/>
      <c r="B49" s="447"/>
      <c r="C49" s="434"/>
      <c r="D49" s="302"/>
      <c r="E49" s="226"/>
      <c r="F49" s="226"/>
      <c r="H49" s="527"/>
    </row>
    <row r="50" spans="1:8" ht="18.75" x14ac:dyDescent="0.3">
      <c r="A50" s="460"/>
      <c r="B50" s="443" t="s">
        <v>49</v>
      </c>
      <c r="C50" s="432" t="s">
        <v>503</v>
      </c>
      <c r="D50" s="302"/>
      <c r="E50" s="226"/>
      <c r="F50" s="226"/>
      <c r="H50" s="527"/>
    </row>
    <row r="51" spans="1:8" ht="12.75" customHeight="1" x14ac:dyDescent="0.3">
      <c r="A51" s="460"/>
      <c r="B51" s="447"/>
      <c r="C51" s="434"/>
      <c r="D51" s="302"/>
      <c r="E51" s="226"/>
      <c r="F51" s="226"/>
      <c r="H51" s="527"/>
    </row>
    <row r="52" spans="1:8" ht="18.75" x14ac:dyDescent="0.3">
      <c r="A52" s="460"/>
      <c r="B52" s="443" t="s">
        <v>50</v>
      </c>
      <c r="C52" s="433" t="s">
        <v>51</v>
      </c>
      <c r="D52" s="302"/>
      <c r="E52" s="227">
        <v>-866496</v>
      </c>
      <c r="F52" s="227">
        <v>-379683</v>
      </c>
      <c r="H52" s="527"/>
    </row>
    <row r="53" spans="1:8" ht="12.75" customHeight="1" x14ac:dyDescent="0.3">
      <c r="A53" s="460"/>
      <c r="B53" s="445"/>
      <c r="C53" s="434"/>
      <c r="D53" s="302"/>
      <c r="E53" s="226"/>
      <c r="F53" s="226"/>
      <c r="H53" s="527"/>
    </row>
    <row r="54" spans="1:8" ht="18.75" x14ac:dyDescent="0.3">
      <c r="A54" s="460"/>
      <c r="B54" s="448" t="s">
        <v>52</v>
      </c>
      <c r="C54" s="435" t="s">
        <v>53</v>
      </c>
      <c r="D54" s="302"/>
      <c r="E54" s="226">
        <v>9000000</v>
      </c>
      <c r="F54" s="226">
        <v>2400000</v>
      </c>
      <c r="H54" s="527"/>
    </row>
    <row r="55" spans="1:8" ht="18.75" x14ac:dyDescent="0.3">
      <c r="A55" s="460"/>
      <c r="B55" s="448" t="s">
        <v>54</v>
      </c>
      <c r="C55" s="435" t="s">
        <v>55</v>
      </c>
      <c r="D55" s="302"/>
      <c r="E55" s="226">
        <v>-9801361</v>
      </c>
      <c r="F55" s="226">
        <v>-2719228</v>
      </c>
      <c r="H55" s="527"/>
    </row>
    <row r="56" spans="1:8" ht="18.75" x14ac:dyDescent="0.3">
      <c r="A56" s="460"/>
      <c r="B56" s="448" t="s">
        <v>56</v>
      </c>
      <c r="C56" s="435" t="s">
        <v>504</v>
      </c>
      <c r="D56" s="302"/>
      <c r="E56" s="226">
        <v>0</v>
      </c>
      <c r="F56" s="226">
        <v>0</v>
      </c>
      <c r="H56" s="527"/>
    </row>
    <row r="57" spans="1:8" ht="18.75" x14ac:dyDescent="0.3">
      <c r="A57" s="460"/>
      <c r="B57" s="448" t="s">
        <v>57</v>
      </c>
      <c r="C57" s="435" t="s">
        <v>505</v>
      </c>
      <c r="D57" s="302"/>
      <c r="E57" s="226">
        <v>0</v>
      </c>
      <c r="F57" s="226">
        <v>0</v>
      </c>
      <c r="H57" s="527"/>
    </row>
    <row r="58" spans="1:8" ht="18.75" x14ac:dyDescent="0.3">
      <c r="A58" s="460"/>
      <c r="B58" s="448" t="s">
        <v>58</v>
      </c>
      <c r="C58" s="435" t="s">
        <v>596</v>
      </c>
      <c r="D58" s="302"/>
      <c r="E58" s="226">
        <v>-65135</v>
      </c>
      <c r="F58" s="226">
        <v>-61387</v>
      </c>
      <c r="H58" s="527"/>
    </row>
    <row r="59" spans="1:8" ht="18.75" x14ac:dyDescent="0.3">
      <c r="A59" s="460"/>
      <c r="B59" s="448" t="s">
        <v>59</v>
      </c>
      <c r="C59" s="435" t="s">
        <v>20</v>
      </c>
      <c r="D59" s="302"/>
      <c r="E59" s="226">
        <v>0</v>
      </c>
      <c r="F59" s="226">
        <v>932</v>
      </c>
      <c r="H59" s="527"/>
    </row>
    <row r="60" spans="1:8" ht="12.75" customHeight="1" x14ac:dyDescent="0.3">
      <c r="A60" s="460"/>
      <c r="B60" s="449"/>
      <c r="C60" s="435"/>
      <c r="D60" s="302"/>
      <c r="E60" s="226"/>
      <c r="F60" s="226"/>
      <c r="H60" s="527"/>
    </row>
    <row r="61" spans="1:8" ht="18.75" customHeight="1" x14ac:dyDescent="0.3">
      <c r="A61" s="460"/>
      <c r="B61" s="443" t="s">
        <v>60</v>
      </c>
      <c r="C61" s="432" t="s">
        <v>506</v>
      </c>
      <c r="D61" s="229"/>
      <c r="E61" s="227">
        <v>1143625</v>
      </c>
      <c r="F61" s="227">
        <v>524334</v>
      </c>
      <c r="H61" s="527"/>
    </row>
    <row r="62" spans="1:8" ht="12.75" customHeight="1" x14ac:dyDescent="0.3">
      <c r="A62" s="460"/>
      <c r="B62" s="450"/>
      <c r="C62" s="439"/>
      <c r="D62" s="303"/>
      <c r="E62" s="228"/>
      <c r="F62" s="228"/>
      <c r="H62" s="527"/>
    </row>
    <row r="63" spans="1:8" ht="18.75" x14ac:dyDescent="0.3">
      <c r="A63" s="460"/>
      <c r="B63" s="443" t="s">
        <v>61</v>
      </c>
      <c r="C63" s="440" t="s">
        <v>507</v>
      </c>
      <c r="D63" s="302"/>
      <c r="E63" s="227">
        <v>-1080606</v>
      </c>
      <c r="F63" s="227">
        <v>-1315882</v>
      </c>
      <c r="H63" s="527"/>
    </row>
    <row r="64" spans="1:8" ht="12.75" customHeight="1" x14ac:dyDescent="0.3">
      <c r="A64" s="460"/>
      <c r="B64" s="451"/>
      <c r="C64" s="432"/>
      <c r="D64" s="302"/>
      <c r="E64" s="226"/>
      <c r="F64" s="226"/>
      <c r="H64" s="527"/>
    </row>
    <row r="65" spans="1:8" ht="18.75" x14ac:dyDescent="0.3">
      <c r="A65" s="460"/>
      <c r="B65" s="443" t="s">
        <v>62</v>
      </c>
      <c r="C65" s="432" t="s">
        <v>369</v>
      </c>
      <c r="D65" s="229"/>
      <c r="E65" s="227">
        <v>10163242</v>
      </c>
      <c r="F65" s="227">
        <v>5897857</v>
      </c>
      <c r="H65" s="527"/>
    </row>
    <row r="66" spans="1:8" ht="12.75" customHeight="1" x14ac:dyDescent="0.3">
      <c r="A66" s="460"/>
      <c r="B66" s="443"/>
      <c r="C66" s="441"/>
      <c r="D66" s="302"/>
      <c r="E66" s="226"/>
      <c r="F66" s="226"/>
      <c r="H66" s="527"/>
    </row>
    <row r="67" spans="1:8" ht="18.75" x14ac:dyDescent="0.3">
      <c r="A67" s="460"/>
      <c r="B67" s="452" t="s">
        <v>63</v>
      </c>
      <c r="C67" s="442" t="s">
        <v>64</v>
      </c>
      <c r="D67" s="230" t="s">
        <v>343</v>
      </c>
      <c r="E67" s="231">
        <v>9082636</v>
      </c>
      <c r="F67" s="231">
        <v>4581975</v>
      </c>
      <c r="H67" s="527"/>
    </row>
    <row r="68" spans="1:8" ht="18.75" x14ac:dyDescent="0.3">
      <c r="A68" s="22"/>
      <c r="B68" s="22"/>
      <c r="C68" s="25"/>
      <c r="D68" s="26"/>
      <c r="E68" s="27"/>
      <c r="F68" s="27"/>
    </row>
    <row r="69" spans="1:8" ht="15.75" x14ac:dyDescent="0.25">
      <c r="D69" s="28"/>
      <c r="E69" s="36"/>
      <c r="F69" s="36"/>
    </row>
    <row r="71" spans="1:8" x14ac:dyDescent="0.2">
      <c r="E71" s="36">
        <f>+E9-SUM(E11:E19)</f>
        <v>0</v>
      </c>
      <c r="F71" s="36">
        <f>+F9-SUM(F11:F19)</f>
        <v>0</v>
      </c>
    </row>
    <row r="72" spans="1:8" x14ac:dyDescent="0.2">
      <c r="E72" s="36">
        <f>+E21-SUM(E23:E32)</f>
        <v>0</v>
      </c>
      <c r="F72" s="36">
        <f>+F21-SUM(F23:F32)</f>
        <v>0</v>
      </c>
    </row>
    <row r="73" spans="1:8" x14ac:dyDescent="0.2">
      <c r="E73" s="36">
        <f>+E34-(+E9+E21)</f>
        <v>0</v>
      </c>
      <c r="F73" s="36">
        <f>+F34-(+F9+F21)</f>
        <v>0</v>
      </c>
    </row>
    <row r="74" spans="1:8" x14ac:dyDescent="0.2">
      <c r="E74" s="36">
        <f>+E38-SUM(E40:E48)</f>
        <v>0</v>
      </c>
      <c r="F74" s="36">
        <f>+F38-SUM(F40:F48)</f>
        <v>0</v>
      </c>
    </row>
    <row r="75" spans="1:8" x14ac:dyDescent="0.2">
      <c r="E75" s="36">
        <f>+E52-SUM(E54:E59)</f>
        <v>0</v>
      </c>
      <c r="F75" s="36">
        <f>+F52-SUM(F54:F59)</f>
        <v>0</v>
      </c>
    </row>
    <row r="76" spans="1:8" x14ac:dyDescent="0.2">
      <c r="E76" s="36">
        <f>+E63-(+E34+E38+E52+E61)</f>
        <v>0</v>
      </c>
      <c r="F76" s="36">
        <f>+F63-(+F34+F38+F52+F61)</f>
        <v>0</v>
      </c>
    </row>
    <row r="77" spans="1:8" x14ac:dyDescent="0.2">
      <c r="E77" s="36">
        <f>+E67-(+E63+E65)</f>
        <v>0</v>
      </c>
      <c r="F77" s="36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81" customWidth="1"/>
    <col min="2" max="2" width="6.28515625" style="253" customWidth="1"/>
    <col min="3" max="3" width="109" style="256" customWidth="1"/>
    <col min="4" max="4" width="42.42578125" style="281" customWidth="1"/>
    <col min="5" max="5" width="36.140625" style="281" customWidth="1"/>
    <col min="6" max="16384" width="9.140625" style="251"/>
  </cols>
  <sheetData>
    <row r="1" spans="1:5" ht="12.75" customHeight="1" x14ac:dyDescent="0.25">
      <c r="A1" s="247"/>
      <c r="B1" s="248"/>
      <c r="C1" s="249"/>
      <c r="D1" s="474"/>
      <c r="E1" s="250"/>
    </row>
    <row r="2" spans="1:5" ht="18" customHeight="1" x14ac:dyDescent="0.25">
      <c r="A2" s="252"/>
      <c r="C2" s="254" t="s">
        <v>365</v>
      </c>
      <c r="D2" s="599" t="s">
        <v>357</v>
      </c>
      <c r="E2" s="599" t="s">
        <v>357</v>
      </c>
    </row>
    <row r="3" spans="1:5" ht="18" customHeight="1" x14ac:dyDescent="0.25">
      <c r="A3" s="252"/>
      <c r="C3" s="255" t="s">
        <v>245</v>
      </c>
      <c r="D3" s="600"/>
      <c r="E3" s="600"/>
    </row>
    <row r="4" spans="1:5" ht="15.75" x14ac:dyDescent="0.25">
      <c r="A4" s="252"/>
      <c r="C4" s="475"/>
      <c r="D4" s="257" t="s">
        <v>0</v>
      </c>
      <c r="E4" s="462" t="s">
        <v>1</v>
      </c>
    </row>
    <row r="5" spans="1:5" ht="15.75" x14ac:dyDescent="0.25">
      <c r="A5" s="252"/>
      <c r="C5" s="475"/>
      <c r="D5" s="258" t="s">
        <v>305</v>
      </c>
      <c r="E5" s="463" t="s">
        <v>305</v>
      </c>
    </row>
    <row r="6" spans="1:5" ht="15.75" x14ac:dyDescent="0.25">
      <c r="A6" s="259"/>
      <c r="B6" s="260"/>
      <c r="C6" s="261"/>
      <c r="D6" s="262" t="s">
        <v>599</v>
      </c>
      <c r="E6" s="464" t="s">
        <v>597</v>
      </c>
    </row>
    <row r="7" spans="1:5" ht="18" customHeight="1" x14ac:dyDescent="0.25">
      <c r="A7" s="252"/>
      <c r="C7" s="263"/>
      <c r="D7" s="264"/>
      <c r="E7" s="465"/>
    </row>
    <row r="8" spans="1:5" ht="18" customHeight="1" x14ac:dyDescent="0.25">
      <c r="A8" s="252"/>
      <c r="B8" s="253" t="s">
        <v>246</v>
      </c>
      <c r="C8" s="265" t="s">
        <v>326</v>
      </c>
      <c r="D8" s="266"/>
      <c r="E8" s="466"/>
    </row>
    <row r="9" spans="1:5" ht="18" customHeight="1" x14ac:dyDescent="0.25">
      <c r="A9" s="252"/>
      <c r="C9" s="265"/>
      <c r="D9" s="266"/>
      <c r="E9" s="466"/>
    </row>
    <row r="10" spans="1:5" ht="18" customHeight="1" x14ac:dyDescent="0.25">
      <c r="A10" s="252"/>
      <c r="B10" s="267" t="s">
        <v>4</v>
      </c>
      <c r="C10" s="268" t="s">
        <v>247</v>
      </c>
      <c r="D10" s="269">
        <f>+kz!F51</f>
        <v>292927</v>
      </c>
      <c r="E10" s="467">
        <v>476410</v>
      </c>
    </row>
    <row r="11" spans="1:5" ht="18" customHeight="1" x14ac:dyDescent="0.25">
      <c r="A11" s="252"/>
      <c r="B11" s="267" t="s">
        <v>21</v>
      </c>
      <c r="C11" s="268" t="s">
        <v>248</v>
      </c>
      <c r="D11" s="270">
        <f>-kz!F52</f>
        <v>-53295</v>
      </c>
      <c r="E11" s="468">
        <v>-98981</v>
      </c>
    </row>
    <row r="12" spans="1:5" ht="18" customHeight="1" x14ac:dyDescent="0.25">
      <c r="A12" s="252"/>
      <c r="B12" s="267" t="s">
        <v>22</v>
      </c>
      <c r="C12" s="268" t="s">
        <v>249</v>
      </c>
      <c r="D12" s="270">
        <f>-kz!F53</f>
        <v>-58136</v>
      </c>
      <c r="E12" s="468">
        <v>-74303</v>
      </c>
    </row>
    <row r="13" spans="1:5" ht="18" customHeight="1" x14ac:dyDescent="0.25">
      <c r="A13" s="252"/>
      <c r="B13" s="267" t="s">
        <v>23</v>
      </c>
      <c r="C13" s="268" t="s">
        <v>250</v>
      </c>
      <c r="D13" s="270">
        <v>0</v>
      </c>
      <c r="E13" s="468">
        <v>0</v>
      </c>
    </row>
    <row r="14" spans="1:5" ht="18" customHeight="1" x14ac:dyDescent="0.25">
      <c r="A14" s="252"/>
      <c r="B14" s="267" t="s">
        <v>24</v>
      </c>
      <c r="C14" s="268" t="s">
        <v>327</v>
      </c>
      <c r="D14" s="270">
        <f>-kz!F54+kz!F55</f>
        <v>4841</v>
      </c>
      <c r="E14" s="468">
        <v>-24678</v>
      </c>
    </row>
    <row r="15" spans="1:5" ht="18" customHeight="1" x14ac:dyDescent="0.25">
      <c r="A15" s="252"/>
      <c r="B15" s="271"/>
      <c r="C15" s="268"/>
      <c r="D15" s="272"/>
      <c r="E15" s="469"/>
    </row>
    <row r="16" spans="1:5" ht="18" customHeight="1" x14ac:dyDescent="0.25">
      <c r="A16" s="252"/>
      <c r="B16" s="253" t="s">
        <v>3</v>
      </c>
      <c r="C16" s="273" t="s">
        <v>251</v>
      </c>
      <c r="D16" s="299">
        <f>SUM(D10:D11)</f>
        <v>239632</v>
      </c>
      <c r="E16" s="470">
        <f>SUM(E10:E11)</f>
        <v>377429</v>
      </c>
    </row>
    <row r="17" spans="1:5" ht="18" customHeight="1" x14ac:dyDescent="0.25">
      <c r="A17" s="252"/>
      <c r="C17" s="265"/>
      <c r="D17" s="272"/>
      <c r="E17" s="469"/>
    </row>
    <row r="18" spans="1:5" ht="18" customHeight="1" x14ac:dyDescent="0.25">
      <c r="A18" s="252"/>
      <c r="B18" s="267" t="s">
        <v>65</v>
      </c>
      <c r="C18" s="268" t="s">
        <v>252</v>
      </c>
      <c r="D18" s="270">
        <v>0</v>
      </c>
      <c r="E18" s="468">
        <v>0</v>
      </c>
    </row>
    <row r="19" spans="1:5" ht="18" customHeight="1" x14ac:dyDescent="0.25">
      <c r="A19" s="252"/>
      <c r="B19" s="267" t="s">
        <v>66</v>
      </c>
      <c r="C19" s="268" t="s">
        <v>508</v>
      </c>
      <c r="D19" s="270">
        <f>-ROUND((+(+D16-D14)*5%),0)*0</f>
        <v>0</v>
      </c>
      <c r="E19" s="270">
        <f>-ROUND((+(+E16-E14)*5%),0)</f>
        <v>-20105</v>
      </c>
    </row>
    <row r="20" spans="1:5" ht="18" customHeight="1" x14ac:dyDescent="0.25">
      <c r="A20" s="252"/>
      <c r="B20" s="267" t="s">
        <v>67</v>
      </c>
      <c r="C20" s="274" t="s">
        <v>509</v>
      </c>
      <c r="D20" s="270">
        <v>0</v>
      </c>
      <c r="E20" s="468">
        <f>-E14*0</f>
        <v>0</v>
      </c>
    </row>
    <row r="21" spans="1:5" ht="18" customHeight="1" x14ac:dyDescent="0.25">
      <c r="A21" s="252"/>
      <c r="C21" s="275"/>
      <c r="D21" s="266"/>
      <c r="E21" s="469"/>
    </row>
    <row r="22" spans="1:5" ht="18" customHeight="1" x14ac:dyDescent="0.25">
      <c r="A22" s="252"/>
      <c r="B22" s="253" t="s">
        <v>37</v>
      </c>
      <c r="C22" s="265" t="s">
        <v>253</v>
      </c>
      <c r="D22" s="476">
        <f>SUM(D16:D20)*0</f>
        <v>0</v>
      </c>
      <c r="E22" s="470">
        <f>SUM(E16:E20)</f>
        <v>357324</v>
      </c>
    </row>
    <row r="23" spans="1:5" ht="18" customHeight="1" x14ac:dyDescent="0.25">
      <c r="A23" s="252"/>
      <c r="C23" s="265"/>
      <c r="D23" s="272"/>
      <c r="E23" s="469"/>
    </row>
    <row r="24" spans="1:5" ht="18" customHeight="1" x14ac:dyDescent="0.25">
      <c r="A24" s="252"/>
      <c r="B24" s="267" t="s">
        <v>254</v>
      </c>
      <c r="C24" s="268" t="s">
        <v>255</v>
      </c>
      <c r="D24" s="270">
        <v>0</v>
      </c>
      <c r="E24" s="468">
        <v>0</v>
      </c>
    </row>
    <row r="25" spans="1:5" ht="18" customHeight="1" x14ac:dyDescent="0.25">
      <c r="A25" s="252"/>
      <c r="B25" s="267" t="s">
        <v>256</v>
      </c>
      <c r="C25" s="268" t="s">
        <v>257</v>
      </c>
      <c r="D25" s="270">
        <v>0</v>
      </c>
      <c r="E25" s="468">
        <v>0</v>
      </c>
    </row>
    <row r="26" spans="1:5" ht="18" customHeight="1" x14ac:dyDescent="0.25">
      <c r="A26" s="252"/>
      <c r="B26" s="267" t="s">
        <v>258</v>
      </c>
      <c r="C26" s="268" t="s">
        <v>259</v>
      </c>
      <c r="D26" s="270">
        <v>0</v>
      </c>
      <c r="E26" s="468">
        <v>0</v>
      </c>
    </row>
    <row r="27" spans="1:5" ht="18" customHeight="1" x14ac:dyDescent="0.25">
      <c r="A27" s="252"/>
      <c r="B27" s="267" t="s">
        <v>260</v>
      </c>
      <c r="C27" s="268" t="s">
        <v>261</v>
      </c>
      <c r="D27" s="270">
        <v>0</v>
      </c>
      <c r="E27" s="468">
        <v>0</v>
      </c>
    </row>
    <row r="28" spans="1:5" ht="18" customHeight="1" x14ac:dyDescent="0.25">
      <c r="A28" s="252"/>
      <c r="B28" s="267" t="s">
        <v>262</v>
      </c>
      <c r="C28" s="268" t="s">
        <v>263</v>
      </c>
      <c r="D28" s="270">
        <v>0</v>
      </c>
      <c r="E28" s="468">
        <v>0</v>
      </c>
    </row>
    <row r="29" spans="1:5" ht="18" customHeight="1" x14ac:dyDescent="0.25">
      <c r="A29" s="252"/>
      <c r="B29" s="267" t="s">
        <v>264</v>
      </c>
      <c r="C29" s="268" t="s">
        <v>265</v>
      </c>
      <c r="D29" s="270">
        <v>0</v>
      </c>
      <c r="E29" s="468">
        <v>0</v>
      </c>
    </row>
    <row r="30" spans="1:5" ht="18" customHeight="1" x14ac:dyDescent="0.25">
      <c r="A30" s="252"/>
      <c r="B30" s="267" t="s">
        <v>266</v>
      </c>
      <c r="C30" s="268" t="s">
        <v>267</v>
      </c>
      <c r="D30" s="270">
        <v>0</v>
      </c>
      <c r="E30" s="468">
        <v>0</v>
      </c>
    </row>
    <row r="31" spans="1:5" ht="18" customHeight="1" x14ac:dyDescent="0.25">
      <c r="A31" s="252"/>
      <c r="B31" s="267" t="s">
        <v>268</v>
      </c>
      <c r="C31" s="268" t="s">
        <v>269</v>
      </c>
      <c r="D31" s="270">
        <v>0</v>
      </c>
      <c r="E31" s="468">
        <v>0</v>
      </c>
    </row>
    <row r="32" spans="1:5" ht="18" customHeight="1" x14ac:dyDescent="0.25">
      <c r="A32" s="252"/>
      <c r="B32" s="267" t="s">
        <v>270</v>
      </c>
      <c r="C32" s="268" t="s">
        <v>271</v>
      </c>
      <c r="D32" s="270">
        <v>0</v>
      </c>
      <c r="E32" s="468">
        <v>0</v>
      </c>
    </row>
    <row r="33" spans="1:5" ht="18" customHeight="1" x14ac:dyDescent="0.25">
      <c r="A33" s="252"/>
      <c r="B33" s="267" t="s">
        <v>272</v>
      </c>
      <c r="C33" s="268" t="s">
        <v>257</v>
      </c>
      <c r="D33" s="270">
        <v>0</v>
      </c>
      <c r="E33" s="468">
        <v>0</v>
      </c>
    </row>
    <row r="34" spans="1:5" ht="18" customHeight="1" x14ac:dyDescent="0.25">
      <c r="A34" s="252"/>
      <c r="B34" s="267" t="s">
        <v>273</v>
      </c>
      <c r="C34" s="268" t="s">
        <v>259</v>
      </c>
      <c r="D34" s="270">
        <v>0</v>
      </c>
      <c r="E34" s="468">
        <v>0</v>
      </c>
    </row>
    <row r="35" spans="1:5" ht="18" customHeight="1" x14ac:dyDescent="0.25">
      <c r="A35" s="252"/>
      <c r="B35" s="267" t="s">
        <v>274</v>
      </c>
      <c r="C35" s="268" t="s">
        <v>261</v>
      </c>
      <c r="D35" s="270">
        <v>0</v>
      </c>
      <c r="E35" s="468">
        <v>0</v>
      </c>
    </row>
    <row r="36" spans="1:5" ht="18" customHeight="1" x14ac:dyDescent="0.25">
      <c r="A36" s="252"/>
      <c r="B36" s="267" t="s">
        <v>275</v>
      </c>
      <c r="C36" s="268" t="s">
        <v>263</v>
      </c>
      <c r="D36" s="270">
        <v>0</v>
      </c>
      <c r="E36" s="468">
        <v>0</v>
      </c>
    </row>
    <row r="37" spans="1:5" ht="18" customHeight="1" x14ac:dyDescent="0.25">
      <c r="A37" s="252"/>
      <c r="B37" s="267" t="s">
        <v>276</v>
      </c>
      <c r="C37" s="268" t="s">
        <v>265</v>
      </c>
      <c r="D37" s="270">
        <v>0</v>
      </c>
      <c r="E37" s="468">
        <v>0</v>
      </c>
    </row>
    <row r="38" spans="1:5" ht="18" customHeight="1" x14ac:dyDescent="0.25">
      <c r="A38" s="252"/>
      <c r="B38" s="267" t="s">
        <v>277</v>
      </c>
      <c r="C38" s="268" t="s">
        <v>279</v>
      </c>
      <c r="D38" s="270">
        <v>0</v>
      </c>
      <c r="E38" s="468">
        <v>0</v>
      </c>
    </row>
    <row r="39" spans="1:5" ht="18" customHeight="1" x14ac:dyDescent="0.25">
      <c r="A39" s="252"/>
      <c r="B39" s="267" t="s">
        <v>278</v>
      </c>
      <c r="C39" s="268" t="s">
        <v>281</v>
      </c>
      <c r="D39" s="270">
        <v>0</v>
      </c>
      <c r="E39" s="468">
        <f>+E22</f>
        <v>357324</v>
      </c>
    </row>
    <row r="40" spans="1:5" ht="18" customHeight="1" x14ac:dyDescent="0.25">
      <c r="A40" s="252"/>
      <c r="B40" s="267" t="s">
        <v>280</v>
      </c>
      <c r="C40" s="268" t="s">
        <v>283</v>
      </c>
      <c r="D40" s="270">
        <v>0</v>
      </c>
      <c r="E40" s="468">
        <v>0</v>
      </c>
    </row>
    <row r="41" spans="1:5" ht="18" customHeight="1" x14ac:dyDescent="0.25">
      <c r="A41" s="252"/>
      <c r="B41" s="267" t="s">
        <v>282</v>
      </c>
      <c r="C41" s="274" t="s">
        <v>284</v>
      </c>
      <c r="D41" s="270">
        <v>0</v>
      </c>
      <c r="E41" s="468">
        <v>0</v>
      </c>
    </row>
    <row r="42" spans="1:5" ht="18" customHeight="1" x14ac:dyDescent="0.25">
      <c r="A42" s="252"/>
      <c r="C42" s="274"/>
      <c r="D42" s="266"/>
      <c r="E42" s="466"/>
    </row>
    <row r="43" spans="1:5" ht="18" customHeight="1" x14ac:dyDescent="0.25">
      <c r="A43" s="252"/>
      <c r="B43" s="253" t="s">
        <v>38</v>
      </c>
      <c r="C43" s="265" t="s">
        <v>285</v>
      </c>
      <c r="D43" s="276"/>
      <c r="E43" s="471"/>
    </row>
    <row r="44" spans="1:5" ht="18" customHeight="1" x14ac:dyDescent="0.25">
      <c r="A44" s="252"/>
      <c r="C44" s="265"/>
      <c r="D44" s="276"/>
      <c r="E44" s="471"/>
    </row>
    <row r="45" spans="1:5" ht="18" customHeight="1" x14ac:dyDescent="0.25">
      <c r="A45" s="252"/>
      <c r="B45" s="267" t="s">
        <v>39</v>
      </c>
      <c r="C45" s="274" t="s">
        <v>286</v>
      </c>
      <c r="D45" s="270">
        <v>0</v>
      </c>
      <c r="E45" s="468">
        <v>0</v>
      </c>
    </row>
    <row r="46" spans="1:5" ht="18" customHeight="1" x14ac:dyDescent="0.25">
      <c r="A46" s="252"/>
      <c r="B46" s="267" t="s">
        <v>40</v>
      </c>
      <c r="C46" s="268" t="s">
        <v>287</v>
      </c>
      <c r="D46" s="270">
        <v>0</v>
      </c>
      <c r="E46" s="468">
        <v>0</v>
      </c>
    </row>
    <row r="47" spans="1:5" ht="18" customHeight="1" x14ac:dyDescent="0.25">
      <c r="A47" s="252"/>
      <c r="B47" s="267" t="s">
        <v>209</v>
      </c>
      <c r="C47" s="268" t="s">
        <v>257</v>
      </c>
      <c r="D47" s="270">
        <v>0</v>
      </c>
      <c r="E47" s="468">
        <v>0</v>
      </c>
    </row>
    <row r="48" spans="1:5" ht="18" customHeight="1" x14ac:dyDescent="0.25">
      <c r="A48" s="252"/>
      <c r="B48" s="267" t="s">
        <v>210</v>
      </c>
      <c r="C48" s="268" t="s">
        <v>259</v>
      </c>
      <c r="D48" s="270">
        <v>0</v>
      </c>
      <c r="E48" s="468">
        <v>0</v>
      </c>
    </row>
    <row r="49" spans="1:5" ht="18" customHeight="1" x14ac:dyDescent="0.25">
      <c r="A49" s="252"/>
      <c r="B49" s="267" t="s">
        <v>211</v>
      </c>
      <c r="C49" s="268" t="s">
        <v>261</v>
      </c>
      <c r="D49" s="270">
        <v>0</v>
      </c>
      <c r="E49" s="468">
        <v>0</v>
      </c>
    </row>
    <row r="50" spans="1:5" ht="18" customHeight="1" x14ac:dyDescent="0.25">
      <c r="A50" s="252"/>
      <c r="B50" s="267" t="s">
        <v>370</v>
      </c>
      <c r="C50" s="268" t="s">
        <v>263</v>
      </c>
      <c r="D50" s="270">
        <v>0</v>
      </c>
      <c r="E50" s="468">
        <v>0</v>
      </c>
    </row>
    <row r="51" spans="1:5" ht="18" customHeight="1" x14ac:dyDescent="0.25">
      <c r="A51" s="252"/>
      <c r="B51" s="267" t="s">
        <v>462</v>
      </c>
      <c r="C51" s="268" t="s">
        <v>265</v>
      </c>
      <c r="D51" s="270">
        <v>0</v>
      </c>
      <c r="E51" s="468">
        <v>0</v>
      </c>
    </row>
    <row r="52" spans="1:5" ht="18" customHeight="1" x14ac:dyDescent="0.25">
      <c r="A52" s="252"/>
      <c r="B52" s="267" t="s">
        <v>41</v>
      </c>
      <c r="C52" s="268" t="s">
        <v>290</v>
      </c>
      <c r="D52" s="270">
        <v>0</v>
      </c>
      <c r="E52" s="468">
        <v>0</v>
      </c>
    </row>
    <row r="53" spans="1:5" ht="18" customHeight="1" x14ac:dyDescent="0.25">
      <c r="A53" s="252"/>
      <c r="B53" s="267" t="s">
        <v>42</v>
      </c>
      <c r="C53" s="268" t="s">
        <v>291</v>
      </c>
      <c r="D53" s="270">
        <v>0</v>
      </c>
      <c r="E53" s="468">
        <v>0</v>
      </c>
    </row>
    <row r="54" spans="1:5" ht="18" customHeight="1" x14ac:dyDescent="0.25">
      <c r="A54" s="252"/>
      <c r="B54" s="271"/>
      <c r="C54" s="268"/>
      <c r="D54" s="272"/>
      <c r="E54" s="469"/>
    </row>
    <row r="55" spans="1:5" ht="18" customHeight="1" x14ac:dyDescent="0.25">
      <c r="A55" s="252"/>
      <c r="B55" s="253" t="s">
        <v>292</v>
      </c>
      <c r="C55" s="265" t="s">
        <v>293</v>
      </c>
      <c r="D55" s="276"/>
      <c r="E55" s="471"/>
    </row>
    <row r="56" spans="1:5" ht="18" customHeight="1" x14ac:dyDescent="0.25">
      <c r="A56" s="252"/>
      <c r="C56" s="265"/>
      <c r="D56" s="276"/>
      <c r="E56" s="471"/>
    </row>
    <row r="57" spans="1:5" ht="18" customHeight="1" x14ac:dyDescent="0.25">
      <c r="A57" s="252"/>
      <c r="B57" s="267" t="s">
        <v>52</v>
      </c>
      <c r="C57" s="268" t="s">
        <v>294</v>
      </c>
      <c r="D57" s="300">
        <f>+D16/2600000</f>
        <v>9.2166153846153842E-2</v>
      </c>
      <c r="E57" s="472">
        <f>+E22/(2600000)</f>
        <v>0.13743230769230769</v>
      </c>
    </row>
    <row r="58" spans="1:5" ht="18" customHeight="1" x14ac:dyDescent="0.25">
      <c r="A58" s="252"/>
      <c r="B58" s="267" t="s">
        <v>54</v>
      </c>
      <c r="C58" s="268" t="s">
        <v>295</v>
      </c>
      <c r="D58" s="270">
        <f>+D57*100</f>
        <v>9.216615384615384</v>
      </c>
      <c r="E58" s="468">
        <f>+E57*100</f>
        <v>13.743230769230768</v>
      </c>
    </row>
    <row r="59" spans="1:5" ht="18" customHeight="1" x14ac:dyDescent="0.25">
      <c r="A59" s="252"/>
      <c r="B59" s="267" t="s">
        <v>56</v>
      </c>
      <c r="C59" s="268" t="s">
        <v>296</v>
      </c>
      <c r="D59" s="270">
        <v>0</v>
      </c>
      <c r="E59" s="468">
        <v>0</v>
      </c>
    </row>
    <row r="60" spans="1:5" ht="18" customHeight="1" x14ac:dyDescent="0.25">
      <c r="A60" s="252"/>
      <c r="B60" s="267" t="s">
        <v>57</v>
      </c>
      <c r="C60" s="268" t="s">
        <v>297</v>
      </c>
      <c r="D60" s="270">
        <v>0</v>
      </c>
      <c r="E60" s="468">
        <v>0</v>
      </c>
    </row>
    <row r="61" spans="1:5" ht="18" customHeight="1" x14ac:dyDescent="0.25">
      <c r="A61" s="252"/>
      <c r="C61" s="268"/>
      <c r="D61" s="272"/>
      <c r="E61" s="469"/>
    </row>
    <row r="62" spans="1:5" ht="18" customHeight="1" x14ac:dyDescent="0.25">
      <c r="A62" s="252"/>
      <c r="B62" s="253" t="s">
        <v>298</v>
      </c>
      <c r="C62" s="265" t="s">
        <v>299</v>
      </c>
      <c r="D62" s="276"/>
      <c r="E62" s="471"/>
    </row>
    <row r="63" spans="1:5" ht="18" customHeight="1" x14ac:dyDescent="0.25">
      <c r="A63" s="252"/>
      <c r="C63" s="265"/>
      <c r="D63" s="276"/>
      <c r="E63" s="471"/>
    </row>
    <row r="64" spans="1:5" ht="18" customHeight="1" x14ac:dyDescent="0.25">
      <c r="A64" s="252"/>
      <c r="B64" s="267" t="s">
        <v>300</v>
      </c>
      <c r="C64" s="268" t="s">
        <v>294</v>
      </c>
      <c r="D64" s="270">
        <v>0</v>
      </c>
      <c r="E64" s="468">
        <v>0</v>
      </c>
    </row>
    <row r="65" spans="1:5" ht="18" customHeight="1" x14ac:dyDescent="0.25">
      <c r="A65" s="252"/>
      <c r="B65" s="267" t="s">
        <v>68</v>
      </c>
      <c r="C65" s="268" t="s">
        <v>295</v>
      </c>
      <c r="D65" s="270">
        <v>0</v>
      </c>
      <c r="E65" s="468">
        <v>0</v>
      </c>
    </row>
    <row r="66" spans="1:5" ht="18" customHeight="1" x14ac:dyDescent="0.25">
      <c r="A66" s="252"/>
      <c r="B66" s="267" t="s">
        <v>301</v>
      </c>
      <c r="C66" s="268" t="s">
        <v>296</v>
      </c>
      <c r="D66" s="270">
        <v>0</v>
      </c>
      <c r="E66" s="468">
        <v>0</v>
      </c>
    </row>
    <row r="67" spans="1:5" ht="18" customHeight="1" x14ac:dyDescent="0.25">
      <c r="A67" s="277"/>
      <c r="B67" s="278" t="s">
        <v>302</v>
      </c>
      <c r="C67" s="279" t="s">
        <v>297</v>
      </c>
      <c r="D67" s="280">
        <v>0</v>
      </c>
      <c r="E67" s="473">
        <v>0</v>
      </c>
    </row>
    <row r="68" spans="1:5" ht="18" customHeight="1" x14ac:dyDescent="0.25">
      <c r="A68" s="281" t="s">
        <v>363</v>
      </c>
      <c r="B68" s="282"/>
    </row>
    <row r="69" spans="1:5" ht="18" customHeight="1" x14ac:dyDescent="0.25">
      <c r="A69" s="281" t="s">
        <v>364</v>
      </c>
      <c r="B69" s="282"/>
    </row>
    <row r="70" spans="1:5" ht="18" customHeight="1" x14ac:dyDescent="0.25">
      <c r="A70" s="281" t="s">
        <v>372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iu012955</cp:lastModifiedBy>
  <cp:lastPrinted>2020-05-07T12:48:08Z</cp:lastPrinted>
  <dcterms:created xsi:type="dcterms:W3CDTF">2004-12-27T11:55:32Z</dcterms:created>
  <dcterms:modified xsi:type="dcterms:W3CDTF">2021-07-30T08:45:28Z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