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) RAPORLAR\05 - DİPNOT\2021\30.09.2021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 calcMode="manual"/>
</workbook>
</file>

<file path=xl/calcChain.xml><?xml version="1.0" encoding="utf-8"?>
<calcChain xmlns="http://schemas.openxmlformats.org/spreadsheetml/2006/main">
  <c r="G12" i="22" l="1"/>
  <c r="F74" i="22" l="1"/>
  <c r="E79" i="5" l="1"/>
  <c r="F79" i="5"/>
  <c r="G79" i="5"/>
  <c r="H79" i="5"/>
  <c r="I79" i="5"/>
  <c r="J79" i="5"/>
  <c r="E16" i="24" l="1"/>
  <c r="E19" i="24" s="1"/>
  <c r="E77" i="1" l="1"/>
  <c r="E76" i="1"/>
  <c r="E75" i="1"/>
  <c r="E74" i="1"/>
  <c r="E73" i="1"/>
  <c r="E72" i="1"/>
  <c r="E71" i="1"/>
  <c r="H87" i="22" l="1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0" i="22"/>
  <c r="G11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22" i="24" s="1"/>
  <c r="G94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<sst xmlns="http://schemas.openxmlformats.org/spreadsheetml/2006/main" count="982" uniqueCount="612">
  <si>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</si>
  <si>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</si>
  <si>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</si>
  <si>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</si>
  <si>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</si>
  <si>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</si>
  <si>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</si>
  <si>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</si>
  <si>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</si>
  <si>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</si>
  <si>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</si>
  <si>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</si>
  <si>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</si>
  <si>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</si>
  <si>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</si>
  <si>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</si>
  <si>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</si>
  <si>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</si>
  <si>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</si>
  <si>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</si>
  <si>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</si>
  <si>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</si>
  <si>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</si>
  <si>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</si>
  <si>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</si>
  <si>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</si>
  <si>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</si>
  <si>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</si>
  <si>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</si>
  <si>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</si>
  <si>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</si>
  <si>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</si>
  <si>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</si>
  <si>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</si>
  <si>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</si>
  <si>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</si>
  <si>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</si>
  <si>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</si>
  <si>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</si>
  <si>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</si>
  <si>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</si>
  <si>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</si>
  <si>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</si>
  <si>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</si>
  <si>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</si>
  <si>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</si>
  <si>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</si>
  <si>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</si>
  <si>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</si>
  <si>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</si>
  <si>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</si>
  <si>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</si>
  <si>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</si>
  <si>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</si>
  <si>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</si>
  <si>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</si>
  <si>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</si>
  <si>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</si>
  <si>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</si>
  <si>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</si>
  <si>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</si>
  <si>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</si>
  <si>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</si>
  <si>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</si>
  <si>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</si>
  <si>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</si>
  <si>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</si>
  <si>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</si>
  <si>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</si>
  <si>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</si>
  <si>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</si>
  <si>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</si>
  <si>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</si>
  <si>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</si>
  <si>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</si>
  <si>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</si>
  <si>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</si>
  <si>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</si>
  <si>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</si>
  <si>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</si>
  <si>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</si>
  <si>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</si>
  <si>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</si>
  <si>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</si>
  <si>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</si>
  <si>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</si>
  <si>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</si>
  <si>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</si>
  <si>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</si>
  <si>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</si>
  <si>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</si>
  <si>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</si>
  <si>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</si>
  <si>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</si>
  <si>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</si>
  <si>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</si>
  <si>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</si>
  <si>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</si>
  <si>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</si>
  <si>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</si>
  <si>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</si>
  <si>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</si>
  <si>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</si>
  <si>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</si>
  <si>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</si>
  <si>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</si>
  <si>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</si>
  <si>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</si>
  <si>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</si>
  <si>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</si>
  <si>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</si>
  <si>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</si>
  <si>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</si>
  <si>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</si>
  <si>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</si>
  <si>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</si>
  <si>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</si>
  <si>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</si>
  <si>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</si>
  <si>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</si>
  <si>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</si>
  <si>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</si>
  <si>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</si>
  <si>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</si>
  <si>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</si>
  <si>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</si>
  <si>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</si>
  <si>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</si>
  <si>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</si>
  <si>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</si>
  <si>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</si>
  <si>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</si>
  <si>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</si>
  <si>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</si>
  <si>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</si>
  <si>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</si>
  <si>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</si>
  <si>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</si>
  <si>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</si>
  <si>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</si>
  <si>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</si>
  <si>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</si>
  <si>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</si>
  <si>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</si>
  <si>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</si>
  <si>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</si>
  <si>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</si>
  <si>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</si>
  <si>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</si>
  <si>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</si>
  <si>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</si>
  <si>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</si>
  <si>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</si>
  <si>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</si>
  <si>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</si>
  <si>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</si>
  <si>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</si>
  <si>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</si>
  <si>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</si>
  <si>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</si>
  <si>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</si>
  <si>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</si>
  <si>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</si>
  <si>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</si>
  <si>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</si>
  <si>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</si>
  <si>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</si>
  <si>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</si>
  <si>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</si>
  <si>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</si>
  <si>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</si>
  <si>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</si>
  <si>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</si>
  <si>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</si>
  <si>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</si>
  <si>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</si>
  <si>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</si>
  <si>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</si>
  <si>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</si>
  <si>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</si>
  <si>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</si>
  <si>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</si>
  <si>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</si>
  <si>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</si>
  <si>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</si>
  <si>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</si>
  <si>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</si>
  <si>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</si>
  <si>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</si>
  <si>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</si>
  <si>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</si>
  <si>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</si>
  <si>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</si>
  <si>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</si>
  <si>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</si>
  <si>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</si>
  <si>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</si>
  <si>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</si>
  <si>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</si>
  <si>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</si>
  <si>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</si>
  <si>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</si>
  <si>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</si>
  <si>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</si>
  <si>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</si>
  <si>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</si>
  <si>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</si>
  <si>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</si>
  <si>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</si>
  <si>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</si>
  <si>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</si>
  <si>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</si>
  <si>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</si>
  <si>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</si>
  <si>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</si>
  <si>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</si>
  <si>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</si>
  <si>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</si>
  <si>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</si>
  <si>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</si>
  <si>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</si>
  <si>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</si>
  <si>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</si>
  <si>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</si>
  <si>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</si>
  <si>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</si>
  <si>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</si>
  <si>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</si>
  <si>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</si>
  <si>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</si>
  <si>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</si>
  <si>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</si>
  <si>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</si>
  <si>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</si>
  <si>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</si>
  <si>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</si>
  <si>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</si>
  <si>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</si>
  <si>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</si>
  <si>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</si>
  <si>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</si>
  <si>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</si>
  <si>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</si>
  <si>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</si>
  <si>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</si>
  <si>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</si>
  <si>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</si>
  <si>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</si>
  <si>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</si>
  <si>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</si>
  <si>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</si>
  <si>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</si>
  <si>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</si>
  <si>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</si>
  <si>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</si>
  <si>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</si>
  <si>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</si>
  <si>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</si>
  <si>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</si>
  <si>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</si>
  <si>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</si>
  <si>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</si>
  <si>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</si>
  <si>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</si>
  <si>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</si>
  <si>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</si>
  <si>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</si>
  <si>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</si>
  <si>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</si>
  <si>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</si>
  <si>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</si>
  <si>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</si>
  <si>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</si>
  <si>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</si>
  <si>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</si>
  <si>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</si>
  <si>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</si>
  <si>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</si>
  <si>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</si>
  <si>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</si>
  <si>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</si>
  <si>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</si>
  <si>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</si>
  <si>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</si>
  <si>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</si>
  <si>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</si>
  <si>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</si>
  <si>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</si>
  <si>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</si>
  <si>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</si>
  <si>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</si>
  <si>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</si>
  <si>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</si>
  <si>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</si>
  <si>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</si>
  <si>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</si>
  <si>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</si>
  <si>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</si>
  <si>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</si>
  <si>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</si>
  <si>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</si>
  <si>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</si>
  <si>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</si>
  <si>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</si>
  <si>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</si>
  <si>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</si>
  <si>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</si>
  <si>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</si>
  <si>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</si>
  <si>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</si>
  <si>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</si>
  <si>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</si>
  <si>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</si>
  <si>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</si>
  <si>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</si>
  <si>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</si>
  <si>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</si>
  <si>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</si>
  <si>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</si>
  <si>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</si>
  <si>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</si>
  <si>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</si>
  <si>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</si>
  <si>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</si>
  <si>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</si>
  <si>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</si>
  <si>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</si>
  <si>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</si>
  <si>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</si>
  <si>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</si>
  <si>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</si>
  <si>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</si>
  <si>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</si>
  <si>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</si>
  <si>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</si>
  <si>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</si>
  <si>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</si>
  <si>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</si>
  <si>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</si>
  <si>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</si>
  <si>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</si>
  <si>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</si>
  <si>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</si>
  <si>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</si>
  <si>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</si>
  <si>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</si>
  <si>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</si>
  <si>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</si>
  <si>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</si>
  <si>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</si>
  <si>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</si>
  <si>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</si>
  <si>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</si>
  <si>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</si>
  <si>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</si>
  <si>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</si>
  <si>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</si>
  <si>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</si>
  <si>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</si>
  <si>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</si>
  <si>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</si>
  <si>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</si>
  <si>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</si>
  <si>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</si>
  <si>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</si>
  <si>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</si>
  <si>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</si>
  <si>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</si>
  <si>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</si>
  <si>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</si>
  <si>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</si>
  <si>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</si>
  <si>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</si>
  <si>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</si>
  <si>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</si>
  <si>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</si>
  <si>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</si>
  <si>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</si>
  <si>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</si>
  <si>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</si>
  <si>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</si>
  <si>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</si>
  <si>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</si>
  <si>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</si>
  <si>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</si>
  <si>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</si>
  <si>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</si>
  <si>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</si>
  <si>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</si>
  <si>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</si>
  <si>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</si>
  <si>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</si>
  <si>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</si>
  <si>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</si>
  <si>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</si>
  <si>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</si>
  <si>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</si>
  <si>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</si>
  <si>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</si>
  <si>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</si>
  <si>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</si>
  <si>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</si>
  <si>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</si>
  <si>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</si>
  <si>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</si>
  <si>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</si>
  <si>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</si>
  <si>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</si>
  <si>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</si>
  <si>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</si>
  <si>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</si>
  <si>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</si>
  <si>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</si>
  <si>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</si>
  <si>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</si>
  <si>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</si>
  <si>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</si>
  <si>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</si>
  <si>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</si>
  <si>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</si>
  <si>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</si>
  <si>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</si>
  <si>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</si>
  <si>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</si>
  <si>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</si>
  <si>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</si>
  <si>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</si>
  <si>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</si>
  <si>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</si>
  <si>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</si>
  <si>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</si>
  <si>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</si>
  <si>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</si>
  <si>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</si>
  <si>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</si>
  <si>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</si>
  <si>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</si>
  <si>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</si>
  <si>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</si>
  <si>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</si>
  <si>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</si>
  <si>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</si>
  <si>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</si>
  <si>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</si>
  <si>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</si>
  <si>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</si>
  <si>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</si>
  <si>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</si>
  <si>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</si>
  <si>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</si>
  <si>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</si>
  <si>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</si>
  <si>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</si>
  <si>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</si>
  <si>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</si>
  <si>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</si>
  <si>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</si>
  <si>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</si>
  <si>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</si>
  <si>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</si>
  <si>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</si>
  <si>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</si>
  <si>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</si>
  <si>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</si>
  <si>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</si>
  <si>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</si>
  <si>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</si>
  <si>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</si>
  <si>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</si>
  <si>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</si>
  <si>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</si>
  <si>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</si>
  <si>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</si>
  <si>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</si>
  <si>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</si>
  <si>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</si>
  <si>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</si>
  <si>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</si>
  <si>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</si>
  <si>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</si>
  <si>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</si>
  <si>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</si>
  <si>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</si>
  <si>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</si>
  <si>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</si>
  <si>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</si>
  <si>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</si>
  <si>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</si>
  <si>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</si>
  <si>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</si>
  <si>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</si>
  <si>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</si>
  <si>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</si>
  <si>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</si>
  <si>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</si>
  <si>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</si>
  <si>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</si>
  <si>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</si>
  <si>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</si>
  <si>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</si>
  <si>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</si>
  <si>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</si>
  <si>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</si>
  <si>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</si>
  <si>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</si>
  <si>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</si>
  <si>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</si>
  <si>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</si>
  <si>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</si>
  <si>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</si>
  <si>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</si>
  <si>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</si>
  <si>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</si>
  <si>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</si>
  <si>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</si>
  <si>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</si>
  <si>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</si>
  <si>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</si>
  <si>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</si>
  <si>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</si>
  <si>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</si>
  <si>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</si>
  <si>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</si>
  <si>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</si>
  <si>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</si>
  <si>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</si>
  <si>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</si>
  <si>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</si>
  <si>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</si>
  <si>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</si>
  <si>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</si>
  <si>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</si>
  <si>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</si>
  <si>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</si>
  <si>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</si>
  <si>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</si>
  <si>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</si>
  <si>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</si>
  <si>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</si>
  <si>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</si>
  <si>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</si>
  <si>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</si>
  <si>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</si>
  <si>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</si>
  <si>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</si>
  <si>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</si>
  <si>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</si>
  <si>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</si>
  <si>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</si>
  <si>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</si>
  <si>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</si>
  <si>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</si>
  <si>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</si>
  <si>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</si>
  <si>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</si>
  <si>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</si>
  <si>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</si>
  <si>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</si>
  <si>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</si>
  <si>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</si>
  <si>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</si>
  <si>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</si>
  <si>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</si>
  <si>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</si>
  <si>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</si>
  <si>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</si>
  <si>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</si>
  <si>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</si>
  <si>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</si>
  <si>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</si>
  <si>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</si>
  <si>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</si>
  <si>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</si>
  <si>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</si>
  <si>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</si>
  <si>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</si>
  <si>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</si>
  <si>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</si>
  <si>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</si>
  <si>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</si>
  <si>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</si>
  <si>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</si>
  <si>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</si>
  <si>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</si>
  <si>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</si>
  <si>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</si>
  <si>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</si>
  <si>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</si>
  <si>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</si>
  <si>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</si>
  <si>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</si>
  <si>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</si>
  <si>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</si>
  <si>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</si>
  <si>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</si>
  <si>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</si>
  <si>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</si>
  <si>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</si>
  <si>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( 31/12/2019)</t>
  </si>
  <si>
    <t>(31/12/2020)</t>
  </si>
  <si>
    <t>( 31/12/2020)</t>
  </si>
  <si>
    <t xml:space="preserve">Dipnot
</t>
  </si>
  <si>
    <t>(5-V)</t>
  </si>
  <si>
    <t>1 Ocak- 30 Eylül 2020</t>
  </si>
  <si>
    <t>1 Temmuz- 30 Eylül 2020</t>
  </si>
  <si>
    <t>1 Ocak- 30 Eylül 2021</t>
  </si>
  <si>
    <t>1 Temmuz- 30 Eylül 2021</t>
  </si>
  <si>
    <t>(01/01/2021 - 30/09/2021)</t>
  </si>
  <si>
    <t>(01/01/2020 - 30/09/2020)</t>
  </si>
  <si>
    <t>(01.01-30.09.2021)</t>
  </si>
  <si>
    <t>(01.01-30.09.2020)</t>
  </si>
  <si>
    <t>(30/09/2021)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</si>
</sst>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3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/>
    <xf numFmtId="0" fontId="4" fillId="0" borderId="41" xfId="0" applyFont="1" applyFill="1" applyBorder="1"/>
    <xf numFmtId="0" fontId="73" fillId="0" borderId="41" xfId="0" applyFont="1" applyFill="1" applyBorder="1" applyAlignment="1">
      <alignment horizontal="center" vertical="center"/>
    </xf>
    <xf numFmtId="0" fontId="73" fillId="0" borderId="42" xfId="0" applyFont="1" applyFill="1" applyBorder="1" applyAlignment="1">
      <alignment horizontal="center" vertical="center"/>
    </xf>
    <xf numFmtId="0" fontId="76" fillId="0" borderId="37" xfId="0" applyFont="1" applyFill="1" applyBorder="1"/>
    <xf numFmtId="0" fontId="76" fillId="0" borderId="38" xfId="0" applyFont="1" applyFill="1" applyBorder="1"/>
    <xf numFmtId="0" fontId="7" fillId="0" borderId="37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 vertical="justify"/>
    </xf>
    <xf numFmtId="0" fontId="28" fillId="0" borderId="38" xfId="0" applyFont="1" applyFill="1" applyBorder="1" applyAlignment="1">
      <alignment horizontal="center" vertical="justify"/>
    </xf>
    <xf numFmtId="0" fontId="28" fillId="0" borderId="38" xfId="0" quotePrefix="1" applyFont="1" applyFill="1" applyBorder="1" applyAlignment="1">
      <alignment horizontal="center" vertical="justify"/>
    </xf>
    <xf numFmtId="0" fontId="76" fillId="0" borderId="38" xfId="0" applyFont="1" applyFill="1" applyBorder="1" applyAlignment="1">
      <alignment horizontal="center" vertical="justify"/>
    </xf>
    <xf numFmtId="0" fontId="7" fillId="0" borderId="38" xfId="0" quotePrefix="1" applyFont="1" applyFill="1" applyBorder="1" applyAlignment="1">
      <alignment horizontal="center" vertical="justify"/>
    </xf>
    <xf numFmtId="0" fontId="28" fillId="0" borderId="39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7" fillId="24" borderId="38" xfId="0" quotePrefix="1" applyFont="1" applyFill="1" applyBorder="1" applyAlignment="1">
      <alignment horizontal="center"/>
    </xf>
    <xf numFmtId="0" fontId="77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6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13" fillId="24" borderId="18" xfId="93" applyFont="1" applyFill="1" applyBorder="1" applyAlignment="1">
      <alignment horizontal="center" wrapText="1"/>
    </xf>
    <xf numFmtId="0" fontId="13" fillId="24" borderId="29" xfId="93" applyFont="1" applyFill="1" applyBorder="1" applyAlignment="1">
      <alignment horizontal="center" wrapText="1"/>
    </xf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3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3" fillId="0" borderId="18" xfId="92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14" fontId="13" fillId="24" borderId="18" xfId="124" applyNumberFormat="1" applyFont="1" applyFill="1" applyBorder="1" applyAlignment="1">
      <alignment horizontal="center"/>
    </xf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3" fontId="15" fillId="24" borderId="17" xfId="126" applyNumberFormat="1" applyFont="1" applyFill="1" applyBorder="1"/>
    <xf numFmtId="3" fontId="17" fillId="24" borderId="17" xfId="126" applyNumberFormat="1" applyFont="1" applyFill="1" applyBorder="1"/>
    <xf numFmtId="3" fontId="22" fillId="24" borderId="17" xfId="126" applyNumberFormat="1" applyFont="1" applyFill="1" applyBorder="1"/>
    <xf numFmtId="3" fontId="15" fillId="24" borderId="46" xfId="126" applyNumberFormat="1" applyFont="1" applyFill="1" applyBorder="1"/>
    <xf numFmtId="0" fontId="15" fillId="24" borderId="57" xfId="126" applyFont="1" applyFill="1" applyBorder="1" applyAlignment="1">
      <alignment horizontal="center" vertical="justify"/>
    </xf>
    <xf numFmtId="0" fontId="2" fillId="24" borderId="15" xfId="126" applyFont="1" applyFill="1" applyBorder="1" applyAlignment="1">
      <alignment horizontal="center" vertical="center"/>
    </xf>
    <xf numFmtId="0" fontId="15" fillId="24" borderId="58" xfId="126" applyFont="1" applyFill="1" applyBorder="1" applyAlignment="1">
      <alignment horizontal="center" vertical="justify"/>
    </xf>
    <xf numFmtId="0" fontId="17" fillId="24" borderId="18" xfId="126" applyFont="1" applyFill="1" applyBorder="1" applyAlignment="1">
      <alignment horizontal="center" vertical="center"/>
    </xf>
    <xf numFmtId="0" fontId="17" fillId="24" borderId="59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7" fillId="24" borderId="60" xfId="126" applyFont="1" applyFill="1" applyBorder="1" applyAlignment="1">
      <alignment horizontal="center"/>
    </xf>
    <xf numFmtId="3" fontId="15" fillId="24" borderId="61" xfId="126" applyNumberFormat="1" applyFont="1" applyFill="1" applyBorder="1"/>
    <xf numFmtId="3" fontId="15" fillId="24" borderId="33" xfId="126" applyNumberFormat="1" applyFont="1" applyFill="1" applyBorder="1"/>
    <xf numFmtId="3" fontId="17" fillId="24" borderId="33" xfId="126" applyNumberFormat="1" applyFont="1" applyFill="1" applyBorder="1"/>
    <xf numFmtId="3" fontId="5" fillId="24" borderId="34" xfId="126" applyNumberFormat="1" applyFont="1" applyFill="1" applyBorder="1"/>
    <xf numFmtId="3" fontId="15" fillId="24" borderId="59" xfId="126" applyNumberFormat="1" applyFont="1" applyFill="1" applyBorder="1"/>
    <xf numFmtId="3" fontId="14" fillId="24" borderId="34" xfId="126" applyNumberFormat="1" applyFont="1" applyFill="1" applyBorder="1"/>
    <xf numFmtId="3" fontId="17" fillId="24" borderId="18" xfId="126" applyNumberFormat="1" applyFont="1" applyFill="1" applyBorder="1"/>
    <xf numFmtId="3" fontId="17" fillId="24" borderId="59" xfId="126" applyNumberFormat="1" applyFont="1" applyFill="1" applyBorder="1"/>
    <xf numFmtId="3" fontId="15" fillId="24" borderId="62" xfId="126" applyNumberFormat="1" applyFont="1" applyFill="1" applyBorder="1"/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3" fontId="15" fillId="24" borderId="44" xfId="126" applyNumberFormat="1" applyFont="1" applyFill="1" applyBorder="1"/>
    <xf numFmtId="3" fontId="15" fillId="24" borderId="29" xfId="126" applyNumberFormat="1" applyFont="1" applyFill="1" applyBorder="1"/>
    <xf numFmtId="3" fontId="17" fillId="24" borderId="29" xfId="126" applyNumberFormat="1" applyFont="1" applyFill="1" applyBorder="1"/>
    <xf numFmtId="3" fontId="17" fillId="24" borderId="23" xfId="126" applyNumberFormat="1" applyFont="1" applyFill="1" applyBorder="1"/>
    <xf numFmtId="3" fontId="15" fillId="24" borderId="23" xfId="126" applyNumberFormat="1" applyFont="1" applyFill="1" applyBorder="1"/>
    <xf numFmtId="3" fontId="15" fillId="24" borderId="30" xfId="126" applyNumberFormat="1" applyFont="1" applyFill="1" applyBorder="1"/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6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G10" sqref="G10"/>
    </sheetView>
  </sheetViews>
  <sheetFormatPr defaultRowHeight="15" x14ac:dyDescent="0.2"/>
  <cols>
    <col min="1" max="1" width="2" style="35" customWidth="1"/>
    <col min="2" max="2" width="2.7109375" style="35" customWidth="1"/>
    <col min="3" max="3" width="7.7109375" style="35" bestFit="1" customWidth="1"/>
    <col min="4" max="4" width="53.85546875" style="35" customWidth="1"/>
    <col min="5" max="5" width="8.42578125" style="166" customWidth="1"/>
    <col min="6" max="6" width="13.7109375" style="35" customWidth="1"/>
    <col min="7" max="7" width="13.7109375" style="122" customWidth="1"/>
    <col min="8" max="11" width="13.7109375" style="35" customWidth="1"/>
    <col min="12" max="16384" width="9.140625" style="35"/>
  </cols>
  <sheetData>
    <row r="1" spans="2:17" s="93" customFormat="1" ht="9.9499999999999993" customHeight="1" x14ac:dyDescent="0.25">
      <c r="B1" s="87"/>
      <c r="C1" s="88"/>
      <c r="D1" s="88"/>
      <c r="E1" s="163"/>
      <c r="F1" s="88"/>
      <c r="G1" s="89"/>
      <c r="H1" s="88"/>
      <c r="I1" s="88"/>
      <c r="J1" s="88"/>
      <c r="K1" s="90"/>
      <c r="L1" s="92"/>
      <c r="M1" s="92"/>
    </row>
    <row r="2" spans="2:17" s="93" customFormat="1" ht="16.5" customHeight="1" x14ac:dyDescent="0.25">
      <c r="B2" s="548" t="s">
        <v>565</v>
      </c>
      <c r="C2" s="549"/>
      <c r="D2" s="549"/>
      <c r="E2" s="549"/>
      <c r="F2" s="549"/>
      <c r="G2" s="549"/>
      <c r="H2" s="549"/>
      <c r="I2" s="549"/>
      <c r="J2" s="549"/>
      <c r="K2" s="550"/>
      <c r="L2" s="11"/>
      <c r="M2" s="11"/>
    </row>
    <row r="3" spans="2:17" s="93" customFormat="1" ht="9.9499999999999993" customHeight="1" x14ac:dyDescent="0.25">
      <c r="B3" s="454"/>
      <c r="C3" s="19"/>
      <c r="D3" s="19"/>
      <c r="E3" s="455"/>
      <c r="F3" s="19"/>
      <c r="G3" s="19"/>
      <c r="H3" s="19"/>
      <c r="I3" s="19"/>
      <c r="J3" s="19"/>
      <c r="K3" s="95"/>
      <c r="L3" s="552"/>
      <c r="M3" s="552"/>
    </row>
    <row r="4" spans="2:17" s="93" customFormat="1" ht="9.9499999999999993" customHeight="1" x14ac:dyDescent="0.25">
      <c r="B4" s="96"/>
      <c r="C4" s="9"/>
      <c r="D4" s="9"/>
      <c r="E4" s="18"/>
      <c r="F4" s="559" t="s">
        <v>358</v>
      </c>
      <c r="G4" s="560"/>
      <c r="H4" s="560"/>
      <c r="I4" s="560" t="s">
        <v>358</v>
      </c>
      <c r="J4" s="560"/>
      <c r="K4" s="563"/>
      <c r="L4" s="97"/>
      <c r="M4" s="97"/>
    </row>
    <row r="5" spans="2:17" s="93" customFormat="1" ht="15.75" customHeight="1" x14ac:dyDescent="0.25">
      <c r="B5" s="94"/>
      <c r="C5" s="17"/>
      <c r="D5" s="17"/>
      <c r="E5" s="22"/>
      <c r="F5" s="561"/>
      <c r="G5" s="562"/>
      <c r="H5" s="562"/>
      <c r="I5" s="562"/>
      <c r="J5" s="562"/>
      <c r="K5" s="564"/>
    </row>
    <row r="6" spans="2:17" s="93" customFormat="1" ht="15.75" customHeight="1" x14ac:dyDescent="0.25">
      <c r="B6" s="94"/>
      <c r="C6" s="17"/>
      <c r="D6" s="17"/>
      <c r="E6" s="22"/>
      <c r="F6" s="98"/>
      <c r="G6" s="99" t="s">
        <v>69</v>
      </c>
      <c r="H6" s="453"/>
      <c r="I6" s="450"/>
      <c r="J6" s="450" t="s">
        <v>70</v>
      </c>
      <c r="K6" s="451"/>
    </row>
    <row r="7" spans="2:17" s="93" customFormat="1" ht="15.75" customHeight="1" x14ac:dyDescent="0.25">
      <c r="B7" s="94"/>
      <c r="C7" s="17"/>
      <c r="D7" s="17"/>
      <c r="E7" s="22"/>
      <c r="F7" s="553" t="s">
        <v>374</v>
      </c>
      <c r="G7" s="554"/>
      <c r="H7" s="555"/>
      <c r="I7" s="556" t="s">
        <v>305</v>
      </c>
      <c r="J7" s="557"/>
      <c r="K7" s="558"/>
    </row>
    <row r="8" spans="2:17" s="93" customFormat="1" ht="15.75" customHeight="1" x14ac:dyDescent="0.25">
      <c r="B8" s="94"/>
      <c r="C8" s="17"/>
      <c r="D8" s="100" t="s">
        <v>448</v>
      </c>
      <c r="E8" s="22" t="s">
        <v>2</v>
      </c>
      <c r="F8" s="101"/>
      <c r="G8" s="102" t="s">
        <v>611</v>
      </c>
      <c r="H8" s="456"/>
      <c r="I8" s="101"/>
      <c r="J8" s="102" t="s">
        <v>599</v>
      </c>
      <c r="K8" s="456"/>
    </row>
    <row r="9" spans="2:17" s="93" customFormat="1" ht="15.75" customHeight="1" x14ac:dyDescent="0.25">
      <c r="B9" s="94"/>
      <c r="C9" s="17"/>
      <c r="D9" s="100"/>
      <c r="E9" s="504" t="s">
        <v>360</v>
      </c>
      <c r="F9" s="452" t="s">
        <v>183</v>
      </c>
      <c r="G9" s="452" t="s">
        <v>71</v>
      </c>
      <c r="H9" s="452" t="s">
        <v>72</v>
      </c>
      <c r="I9" s="452" t="s">
        <v>183</v>
      </c>
      <c r="J9" s="452" t="s">
        <v>71</v>
      </c>
      <c r="K9" s="452" t="s">
        <v>72</v>
      </c>
    </row>
    <row r="10" spans="2:17" s="105" customFormat="1" ht="15.75" x14ac:dyDescent="0.25">
      <c r="B10" s="103"/>
      <c r="C10" s="384" t="s">
        <v>36</v>
      </c>
      <c r="D10" s="375" t="s">
        <v>375</v>
      </c>
      <c r="E10" s="503"/>
      <c r="F10" s="327">
        <v>5945769</v>
      </c>
      <c r="G10" s="327">
        <v>29112915</v>
      </c>
      <c r="H10" s="327">
        <v>35058684</v>
      </c>
      <c r="I10" s="327">
        <v>4742238</v>
      </c>
      <c r="J10" s="327">
        <v>25571943</v>
      </c>
      <c r="K10" s="327">
        <v>30314181</v>
      </c>
      <c r="M10" s="104"/>
      <c r="N10" s="310">
        <f t="shared" ref="N10:N15" si="0">+H10-F10-G10</f>
        <v>0</v>
      </c>
      <c r="O10" s="310">
        <f t="shared" ref="O10:O15" si="1">+K10-I10-J10</f>
        <v>0</v>
      </c>
    </row>
    <row r="11" spans="2:17" s="91" customFormat="1" ht="15.75" x14ac:dyDescent="0.25">
      <c r="B11" s="106"/>
      <c r="C11" s="385" t="s">
        <v>4</v>
      </c>
      <c r="D11" s="376" t="s">
        <v>376</v>
      </c>
      <c r="E11" s="504"/>
      <c r="F11" s="328">
        <v>1616083</v>
      </c>
      <c r="G11" s="328">
        <v>19376451</v>
      </c>
      <c r="H11" s="328">
        <v>20992534</v>
      </c>
      <c r="I11" s="328">
        <v>924624</v>
      </c>
      <c r="J11" s="328">
        <v>18875769</v>
      </c>
      <c r="K11" s="328">
        <v>19800393</v>
      </c>
      <c r="N11" s="310">
        <f t="shared" si="0"/>
        <v>0</v>
      </c>
      <c r="O11" s="310">
        <f t="shared" si="1"/>
        <v>0</v>
      </c>
      <c r="P11" s="105"/>
      <c r="Q11" s="105"/>
    </row>
    <row r="12" spans="2:17" s="93" customFormat="1" ht="15.75" x14ac:dyDescent="0.25">
      <c r="B12" s="94"/>
      <c r="C12" s="386" t="s">
        <v>5</v>
      </c>
      <c r="D12" s="316" t="s">
        <v>377</v>
      </c>
      <c r="E12" s="504" t="s">
        <v>343</v>
      </c>
      <c r="F12" s="329">
        <v>1620744</v>
      </c>
      <c r="G12" s="329">
        <v>16122141</v>
      </c>
      <c r="H12" s="329">
        <v>17742885</v>
      </c>
      <c r="I12" s="329">
        <v>928162</v>
      </c>
      <c r="J12" s="329">
        <v>11732404</v>
      </c>
      <c r="K12" s="329">
        <v>12660566</v>
      </c>
      <c r="N12" s="310">
        <f t="shared" si="0"/>
        <v>0</v>
      </c>
      <c r="O12" s="310">
        <f t="shared" si="1"/>
        <v>0</v>
      </c>
      <c r="P12" s="105"/>
      <c r="Q12" s="105"/>
    </row>
    <row r="13" spans="2:17" s="93" customFormat="1" ht="15.75" x14ac:dyDescent="0.25">
      <c r="B13" s="94"/>
      <c r="C13" s="386" t="s">
        <v>6</v>
      </c>
      <c r="D13" s="274" t="s">
        <v>378</v>
      </c>
      <c r="E13" s="504" t="s">
        <v>344</v>
      </c>
      <c r="F13" s="329">
        <v>1163</v>
      </c>
      <c r="G13" s="329">
        <v>3254310</v>
      </c>
      <c r="H13" s="329">
        <v>3255473</v>
      </c>
      <c r="I13" s="329">
        <v>2687</v>
      </c>
      <c r="J13" s="329">
        <v>7143365</v>
      </c>
      <c r="K13" s="329">
        <v>7146052</v>
      </c>
      <c r="M13" s="104"/>
      <c r="N13" s="310">
        <f t="shared" si="0"/>
        <v>0</v>
      </c>
      <c r="O13" s="310">
        <f t="shared" si="1"/>
        <v>0</v>
      </c>
      <c r="P13" s="105"/>
      <c r="Q13" s="105"/>
    </row>
    <row r="14" spans="2:17" s="93" customFormat="1" ht="15.75" x14ac:dyDescent="0.25">
      <c r="B14" s="94"/>
      <c r="C14" s="386" t="s">
        <v>7</v>
      </c>
      <c r="D14" s="274" t="s">
        <v>379</v>
      </c>
      <c r="E14" s="504"/>
      <c r="F14" s="329">
        <v>0</v>
      </c>
      <c r="G14" s="329">
        <v>0</v>
      </c>
      <c r="H14" s="329">
        <v>0</v>
      </c>
      <c r="I14" s="329">
        <v>0</v>
      </c>
      <c r="J14" s="329">
        <v>0</v>
      </c>
      <c r="K14" s="329">
        <v>0</v>
      </c>
      <c r="N14" s="310">
        <f t="shared" si="0"/>
        <v>0</v>
      </c>
      <c r="O14" s="310">
        <f t="shared" si="1"/>
        <v>0</v>
      </c>
      <c r="P14" s="105"/>
      <c r="Q14" s="105"/>
    </row>
    <row r="15" spans="2:17" s="93" customFormat="1" ht="15.75" x14ac:dyDescent="0.25">
      <c r="B15" s="94"/>
      <c r="C15" s="386" t="s">
        <v>9</v>
      </c>
      <c r="D15" s="274" t="s">
        <v>389</v>
      </c>
      <c r="E15" s="505"/>
      <c r="F15" s="329">
        <v>-5824</v>
      </c>
      <c r="G15" s="329">
        <v>0</v>
      </c>
      <c r="H15" s="329">
        <v>-5824</v>
      </c>
      <c r="I15" s="329">
        <v>-6225</v>
      </c>
      <c r="J15" s="329">
        <v>0</v>
      </c>
      <c r="K15" s="329">
        <v>-6225</v>
      </c>
      <c r="N15" s="310">
        <f t="shared" si="0"/>
        <v>0</v>
      </c>
      <c r="O15" s="310">
        <f t="shared" si="1"/>
        <v>0</v>
      </c>
      <c r="P15" s="105"/>
      <c r="Q15" s="105"/>
    </row>
    <row r="16" spans="2:17" s="93" customFormat="1" ht="31.5" x14ac:dyDescent="0.25">
      <c r="B16" s="94"/>
      <c r="C16" s="385" t="s">
        <v>21</v>
      </c>
      <c r="D16" s="377" t="s">
        <v>380</v>
      </c>
      <c r="E16" s="504" t="s">
        <v>345</v>
      </c>
      <c r="F16" s="328">
        <v>17080</v>
      </c>
      <c r="G16" s="328">
        <v>2899595</v>
      </c>
      <c r="H16" s="328">
        <v>2916675</v>
      </c>
      <c r="I16" s="328">
        <v>11915</v>
      </c>
      <c r="J16" s="328">
        <v>1899399</v>
      </c>
      <c r="K16" s="328">
        <v>1911314</v>
      </c>
      <c r="N16" s="310">
        <f t="shared" ref="N16:N56" si="2">+H16-F16-G16</f>
        <v>0</v>
      </c>
      <c r="O16" s="310">
        <f t="shared" ref="O16:O56" si="3">+K16-I16-J16</f>
        <v>0</v>
      </c>
      <c r="P16" s="105"/>
      <c r="Q16" s="105"/>
    </row>
    <row r="17" spans="2:17" s="93" customFormat="1" ht="15.75" x14ac:dyDescent="0.25">
      <c r="B17" s="94"/>
      <c r="C17" s="387" t="s">
        <v>22</v>
      </c>
      <c r="D17" s="274" t="s">
        <v>207</v>
      </c>
      <c r="E17" s="504"/>
      <c r="F17" s="329">
        <v>12706</v>
      </c>
      <c r="G17" s="329">
        <v>2890665</v>
      </c>
      <c r="H17" s="329">
        <v>2903371</v>
      </c>
      <c r="I17" s="329">
        <v>7806</v>
      </c>
      <c r="J17" s="329">
        <v>1894190</v>
      </c>
      <c r="K17" s="329">
        <v>1901996</v>
      </c>
      <c r="N17" s="310">
        <f t="shared" si="2"/>
        <v>0</v>
      </c>
      <c r="O17" s="310">
        <f t="shared" si="3"/>
        <v>0</v>
      </c>
      <c r="P17" s="105"/>
      <c r="Q17" s="105"/>
    </row>
    <row r="18" spans="2:17" s="93" customFormat="1" ht="15.75" x14ac:dyDescent="0.25">
      <c r="B18" s="94"/>
      <c r="C18" s="387" t="s">
        <v>23</v>
      </c>
      <c r="D18" s="316" t="s">
        <v>208</v>
      </c>
      <c r="E18" s="504"/>
      <c r="F18" s="329">
        <v>0</v>
      </c>
      <c r="G18" s="329">
        <v>0</v>
      </c>
      <c r="H18" s="329">
        <v>0</v>
      </c>
      <c r="I18" s="329">
        <v>0</v>
      </c>
      <c r="J18" s="329">
        <v>0</v>
      </c>
      <c r="K18" s="329">
        <v>0</v>
      </c>
      <c r="N18" s="310">
        <f t="shared" si="2"/>
        <v>0</v>
      </c>
      <c r="O18" s="310">
        <f t="shared" si="3"/>
        <v>0</v>
      </c>
      <c r="P18" s="105"/>
      <c r="Q18" s="105"/>
    </row>
    <row r="19" spans="2:17" s="93" customFormat="1" ht="15.75" x14ac:dyDescent="0.25">
      <c r="B19" s="94"/>
      <c r="C19" s="387" t="s">
        <v>24</v>
      </c>
      <c r="D19" s="316" t="s">
        <v>381</v>
      </c>
      <c r="E19" s="504"/>
      <c r="F19" s="329">
        <v>4374</v>
      </c>
      <c r="G19" s="329">
        <v>8930</v>
      </c>
      <c r="H19" s="329">
        <v>13304</v>
      </c>
      <c r="I19" s="329">
        <v>4109</v>
      </c>
      <c r="J19" s="329">
        <v>5209</v>
      </c>
      <c r="K19" s="329">
        <v>9318</v>
      </c>
      <c r="N19" s="310">
        <f t="shared" si="2"/>
        <v>0</v>
      </c>
      <c r="O19" s="310">
        <f t="shared" si="3"/>
        <v>0</v>
      </c>
      <c r="P19" s="105"/>
      <c r="Q19" s="105"/>
    </row>
    <row r="20" spans="2:17" s="93" customFormat="1" ht="31.5" x14ac:dyDescent="0.25">
      <c r="B20" s="94"/>
      <c r="C20" s="388" t="s">
        <v>65</v>
      </c>
      <c r="D20" s="377" t="s">
        <v>382</v>
      </c>
      <c r="E20" s="504" t="s">
        <v>346</v>
      </c>
      <c r="F20" s="328">
        <v>4277821</v>
      </c>
      <c r="G20" s="328">
        <v>6690380</v>
      </c>
      <c r="H20" s="328">
        <v>10968201</v>
      </c>
      <c r="I20" s="328">
        <v>3597268</v>
      </c>
      <c r="J20" s="328">
        <v>4779675</v>
      </c>
      <c r="K20" s="328">
        <v>8376943</v>
      </c>
      <c r="N20" s="310">
        <f t="shared" si="2"/>
        <v>0</v>
      </c>
      <c r="O20" s="310">
        <f t="shared" si="3"/>
        <v>0</v>
      </c>
      <c r="P20" s="105"/>
      <c r="Q20" s="105"/>
    </row>
    <row r="21" spans="2:17" s="93" customFormat="1" ht="15.75" x14ac:dyDescent="0.25">
      <c r="B21" s="94"/>
      <c r="C21" s="386" t="s">
        <v>367</v>
      </c>
      <c r="D21" s="274" t="s">
        <v>207</v>
      </c>
      <c r="E21" s="504"/>
      <c r="F21" s="329">
        <v>3376271</v>
      </c>
      <c r="G21" s="329">
        <v>6686795</v>
      </c>
      <c r="H21" s="329">
        <v>10063066</v>
      </c>
      <c r="I21" s="329">
        <v>3235108</v>
      </c>
      <c r="J21" s="329">
        <v>4778835</v>
      </c>
      <c r="K21" s="329">
        <v>8013943</v>
      </c>
      <c r="N21" s="310">
        <f t="shared" si="2"/>
        <v>0</v>
      </c>
      <c r="O21" s="310">
        <f t="shared" si="3"/>
        <v>0</v>
      </c>
      <c r="P21" s="105"/>
      <c r="Q21" s="105"/>
    </row>
    <row r="22" spans="2:17" s="93" customFormat="1" ht="15.75" x14ac:dyDescent="0.25">
      <c r="B22" s="94"/>
      <c r="C22" s="386" t="s">
        <v>368</v>
      </c>
      <c r="D22" s="316" t="s">
        <v>208</v>
      </c>
      <c r="E22" s="504"/>
      <c r="F22" s="329">
        <v>7665</v>
      </c>
      <c r="G22" s="329">
        <v>3585</v>
      </c>
      <c r="H22" s="329">
        <v>11250</v>
      </c>
      <c r="I22" s="329">
        <v>7665</v>
      </c>
      <c r="J22" s="329">
        <v>840</v>
      </c>
      <c r="K22" s="329">
        <v>8505</v>
      </c>
      <c r="N22" s="310">
        <f t="shared" si="2"/>
        <v>0</v>
      </c>
      <c r="O22" s="310">
        <f t="shared" si="3"/>
        <v>0</v>
      </c>
      <c r="P22" s="105"/>
      <c r="Q22" s="105"/>
    </row>
    <row r="23" spans="2:17" s="105" customFormat="1" ht="15.75" x14ac:dyDescent="0.25">
      <c r="B23" s="108"/>
      <c r="C23" s="386" t="s">
        <v>383</v>
      </c>
      <c r="D23" s="316" t="s">
        <v>381</v>
      </c>
      <c r="E23" s="504"/>
      <c r="F23" s="329">
        <v>893885</v>
      </c>
      <c r="G23" s="329">
        <v>0</v>
      </c>
      <c r="H23" s="329">
        <v>893885</v>
      </c>
      <c r="I23" s="329">
        <v>354495</v>
      </c>
      <c r="J23" s="329">
        <v>0</v>
      </c>
      <c r="K23" s="329">
        <v>354495</v>
      </c>
      <c r="N23" s="310">
        <f t="shared" si="2"/>
        <v>0</v>
      </c>
      <c r="O23" s="310">
        <f t="shared" si="3"/>
        <v>0</v>
      </c>
    </row>
    <row r="24" spans="2:17" s="105" customFormat="1" ht="15.75" x14ac:dyDescent="0.25">
      <c r="B24" s="108"/>
      <c r="C24" s="388" t="s">
        <v>66</v>
      </c>
      <c r="D24" s="377" t="s">
        <v>386</v>
      </c>
      <c r="E24" s="504" t="s">
        <v>347</v>
      </c>
      <c r="F24" s="328">
        <v>34785</v>
      </c>
      <c r="G24" s="328">
        <v>146489</v>
      </c>
      <c r="H24" s="328">
        <v>181274</v>
      </c>
      <c r="I24" s="328">
        <v>208431</v>
      </c>
      <c r="J24" s="328">
        <v>17100</v>
      </c>
      <c r="K24" s="328">
        <v>225531</v>
      </c>
      <c r="N24" s="310">
        <f t="shared" si="2"/>
        <v>0</v>
      </c>
      <c r="O24" s="310">
        <f t="shared" si="3"/>
        <v>0</v>
      </c>
    </row>
    <row r="25" spans="2:17" s="93" customFormat="1" ht="31.5" x14ac:dyDescent="0.25">
      <c r="B25" s="94"/>
      <c r="C25" s="386" t="s">
        <v>384</v>
      </c>
      <c r="D25" s="316" t="s">
        <v>387</v>
      </c>
      <c r="E25" s="506"/>
      <c r="F25" s="329">
        <v>34785</v>
      </c>
      <c r="G25" s="329">
        <v>146489</v>
      </c>
      <c r="H25" s="329">
        <v>181274</v>
      </c>
      <c r="I25" s="329">
        <v>208431</v>
      </c>
      <c r="J25" s="329">
        <v>17100</v>
      </c>
      <c r="K25" s="329">
        <v>225531</v>
      </c>
      <c r="N25" s="310">
        <f t="shared" si="2"/>
        <v>0</v>
      </c>
      <c r="O25" s="310">
        <f t="shared" si="3"/>
        <v>0</v>
      </c>
      <c r="P25" s="105"/>
      <c r="Q25" s="105"/>
    </row>
    <row r="26" spans="2:17" s="93" customFormat="1" ht="31.5" x14ac:dyDescent="0.25">
      <c r="B26" s="94"/>
      <c r="C26" s="386" t="s">
        <v>385</v>
      </c>
      <c r="D26" s="316" t="s">
        <v>388</v>
      </c>
      <c r="E26" s="504"/>
      <c r="F26" s="329">
        <v>0</v>
      </c>
      <c r="G26" s="329">
        <v>0</v>
      </c>
      <c r="H26" s="329">
        <v>0</v>
      </c>
      <c r="I26" s="329">
        <v>0</v>
      </c>
      <c r="J26" s="329">
        <v>0</v>
      </c>
      <c r="K26" s="329">
        <v>0</v>
      </c>
      <c r="N26" s="310">
        <f t="shared" si="2"/>
        <v>0</v>
      </c>
      <c r="O26" s="310">
        <f t="shared" si="3"/>
        <v>0</v>
      </c>
      <c r="P26" s="105"/>
      <c r="Q26" s="105"/>
    </row>
    <row r="27" spans="2:17" s="93" customFormat="1" ht="31.5" x14ac:dyDescent="0.25">
      <c r="B27" s="94"/>
      <c r="C27" s="390" t="s">
        <v>38</v>
      </c>
      <c r="D27" s="379" t="s">
        <v>572</v>
      </c>
      <c r="E27" s="504" t="s">
        <v>348</v>
      </c>
      <c r="F27" s="328">
        <v>26871191</v>
      </c>
      <c r="G27" s="328">
        <v>20086123</v>
      </c>
      <c r="H27" s="328">
        <v>46957314</v>
      </c>
      <c r="I27" s="328">
        <v>31864941</v>
      </c>
      <c r="J27" s="328">
        <v>16418931</v>
      </c>
      <c r="K27" s="328">
        <v>48283872</v>
      </c>
      <c r="N27" s="310">
        <f t="shared" si="2"/>
        <v>0</v>
      </c>
      <c r="O27" s="310">
        <f t="shared" si="3"/>
        <v>0</v>
      </c>
      <c r="P27" s="105"/>
      <c r="Q27" s="105"/>
    </row>
    <row r="28" spans="2:17" s="93" customFormat="1" ht="15.75" x14ac:dyDescent="0.25">
      <c r="B28" s="94"/>
      <c r="C28" s="385" t="s">
        <v>39</v>
      </c>
      <c r="D28" s="376" t="s">
        <v>390</v>
      </c>
      <c r="E28" s="504"/>
      <c r="F28" s="328">
        <v>27990572</v>
      </c>
      <c r="G28" s="328">
        <v>19600562</v>
      </c>
      <c r="H28" s="328">
        <v>47591134</v>
      </c>
      <c r="I28" s="328">
        <v>32936100</v>
      </c>
      <c r="J28" s="328">
        <v>14096168</v>
      </c>
      <c r="K28" s="328">
        <v>47032268</v>
      </c>
      <c r="N28" s="310">
        <f t="shared" si="2"/>
        <v>0</v>
      </c>
      <c r="O28" s="310">
        <f t="shared" si="3"/>
        <v>0</v>
      </c>
      <c r="P28" s="105"/>
      <c r="Q28" s="105"/>
    </row>
    <row r="29" spans="2:17" s="105" customFormat="1" ht="15.75" x14ac:dyDescent="0.25">
      <c r="B29" s="94"/>
      <c r="C29" s="388" t="s">
        <v>40</v>
      </c>
      <c r="D29" s="380" t="s">
        <v>392</v>
      </c>
      <c r="E29" s="507"/>
      <c r="F29" s="328">
        <v>289738</v>
      </c>
      <c r="G29" s="328">
        <v>485561</v>
      </c>
      <c r="H29" s="328">
        <v>775299</v>
      </c>
      <c r="I29" s="328">
        <v>410292</v>
      </c>
      <c r="J29" s="328">
        <v>297379</v>
      </c>
      <c r="K29" s="328">
        <v>707671</v>
      </c>
      <c r="N29" s="310">
        <f t="shared" si="2"/>
        <v>0</v>
      </c>
      <c r="O29" s="310">
        <f t="shared" si="3"/>
        <v>0</v>
      </c>
    </row>
    <row r="30" spans="2:17" s="105" customFormat="1" ht="31.5" x14ac:dyDescent="0.25">
      <c r="B30" s="108"/>
      <c r="C30" s="388" t="s">
        <v>41</v>
      </c>
      <c r="D30" s="377" t="s">
        <v>573</v>
      </c>
      <c r="E30" s="504"/>
      <c r="F30" s="328">
        <v>929974</v>
      </c>
      <c r="G30" s="328">
        <v>0</v>
      </c>
      <c r="H30" s="328">
        <v>929974</v>
      </c>
      <c r="I30" s="328">
        <v>918300</v>
      </c>
      <c r="J30" s="328">
        <v>2025384</v>
      </c>
      <c r="K30" s="328">
        <v>2943684</v>
      </c>
      <c r="N30" s="310">
        <f>+H30-F30-G30</f>
        <v>0</v>
      </c>
      <c r="O30" s="310">
        <f>+K30-I30-J30</f>
        <v>0</v>
      </c>
    </row>
    <row r="31" spans="2:17" s="93" customFormat="1" ht="15.75" x14ac:dyDescent="0.25">
      <c r="B31" s="94"/>
      <c r="C31" s="386" t="s">
        <v>288</v>
      </c>
      <c r="D31" s="378" t="s">
        <v>207</v>
      </c>
      <c r="E31" s="504"/>
      <c r="F31" s="329">
        <v>929974</v>
      </c>
      <c r="G31" s="329">
        <v>0</v>
      </c>
      <c r="H31" s="329">
        <v>929974</v>
      </c>
      <c r="I31" s="329">
        <v>918300</v>
      </c>
      <c r="J31" s="329">
        <v>2025384</v>
      </c>
      <c r="K31" s="329">
        <v>2943684</v>
      </c>
      <c r="N31" s="310">
        <f>+H31-F31-G31</f>
        <v>0</v>
      </c>
      <c r="O31" s="310">
        <f>+K31-I31-J31</f>
        <v>0</v>
      </c>
      <c r="P31" s="105"/>
      <c r="Q31" s="105"/>
    </row>
    <row r="32" spans="2:17" s="105" customFormat="1" ht="15.75" x14ac:dyDescent="0.25">
      <c r="B32" s="108"/>
      <c r="C32" s="386" t="s">
        <v>289</v>
      </c>
      <c r="D32" s="378" t="s">
        <v>381</v>
      </c>
      <c r="E32" s="506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10">
        <f>+H32-F32-G32</f>
        <v>0</v>
      </c>
      <c r="O32" s="310">
        <f>+K32-I32-J32</f>
        <v>0</v>
      </c>
    </row>
    <row r="33" spans="2:17" s="105" customFormat="1" ht="15.75" x14ac:dyDescent="0.25">
      <c r="B33" s="108"/>
      <c r="C33" s="389" t="s">
        <v>393</v>
      </c>
      <c r="D33" s="376" t="s">
        <v>389</v>
      </c>
      <c r="E33" s="504"/>
      <c r="F33" s="328">
        <v>-2339093</v>
      </c>
      <c r="G33" s="328">
        <v>0</v>
      </c>
      <c r="H33" s="328">
        <v>-2339093</v>
      </c>
      <c r="I33" s="328">
        <v>-2399751</v>
      </c>
      <c r="J33" s="328">
        <v>0</v>
      </c>
      <c r="K33" s="328">
        <v>-2399751</v>
      </c>
      <c r="N33" s="310">
        <f t="shared" si="2"/>
        <v>0</v>
      </c>
      <c r="O33" s="310">
        <f t="shared" si="3"/>
        <v>0</v>
      </c>
    </row>
    <row r="34" spans="2:17" s="105" customFormat="1" ht="47.25" x14ac:dyDescent="0.25">
      <c r="B34" s="108"/>
      <c r="C34" s="275" t="s">
        <v>50</v>
      </c>
      <c r="D34" s="276" t="s">
        <v>329</v>
      </c>
      <c r="E34" s="504" t="s">
        <v>349</v>
      </c>
      <c r="F34" s="328">
        <v>60967</v>
      </c>
      <c r="G34" s="328">
        <v>0</v>
      </c>
      <c r="H34" s="328">
        <v>60967</v>
      </c>
      <c r="I34" s="328">
        <v>261431</v>
      </c>
      <c r="J34" s="328">
        <v>0</v>
      </c>
      <c r="K34" s="328">
        <v>261431</v>
      </c>
      <c r="N34" s="310">
        <f t="shared" si="2"/>
        <v>0</v>
      </c>
      <c r="O34" s="310">
        <f t="shared" si="3"/>
        <v>0</v>
      </c>
    </row>
    <row r="35" spans="2:17" s="93" customFormat="1" ht="15.75" x14ac:dyDescent="0.25">
      <c r="B35" s="94"/>
      <c r="C35" s="387" t="s">
        <v>52</v>
      </c>
      <c r="D35" s="274" t="s">
        <v>394</v>
      </c>
      <c r="E35" s="506"/>
      <c r="F35" s="329">
        <v>60967</v>
      </c>
      <c r="G35" s="329">
        <v>0</v>
      </c>
      <c r="H35" s="329">
        <v>60967</v>
      </c>
      <c r="I35" s="329">
        <v>261431</v>
      </c>
      <c r="J35" s="329">
        <v>0</v>
      </c>
      <c r="K35" s="329">
        <v>261431</v>
      </c>
      <c r="N35" s="310">
        <f t="shared" si="2"/>
        <v>0</v>
      </c>
      <c r="O35" s="310">
        <f t="shared" si="3"/>
        <v>0</v>
      </c>
      <c r="P35" s="105"/>
      <c r="Q35" s="105"/>
    </row>
    <row r="36" spans="2:17" s="93" customFormat="1" ht="15.75" x14ac:dyDescent="0.25">
      <c r="B36" s="94"/>
      <c r="C36" s="392" t="s">
        <v>54</v>
      </c>
      <c r="D36" s="274" t="s">
        <v>306</v>
      </c>
      <c r="E36" s="506"/>
      <c r="F36" s="329">
        <v>0</v>
      </c>
      <c r="G36" s="329">
        <v>0</v>
      </c>
      <c r="H36" s="329">
        <v>0</v>
      </c>
      <c r="I36" s="329">
        <v>0</v>
      </c>
      <c r="J36" s="329">
        <v>0</v>
      </c>
      <c r="K36" s="329">
        <v>0</v>
      </c>
      <c r="N36" s="310">
        <f t="shared" si="2"/>
        <v>0</v>
      </c>
      <c r="O36" s="310">
        <f t="shared" si="3"/>
        <v>0</v>
      </c>
      <c r="P36" s="105"/>
      <c r="Q36" s="105"/>
    </row>
    <row r="37" spans="2:17" s="93" customFormat="1" ht="15.75" x14ac:dyDescent="0.25">
      <c r="B37" s="94"/>
      <c r="C37" s="388" t="s">
        <v>60</v>
      </c>
      <c r="D37" s="377" t="s">
        <v>395</v>
      </c>
      <c r="E37" s="505"/>
      <c r="F37" s="328">
        <v>100</v>
      </c>
      <c r="G37" s="328">
        <v>0</v>
      </c>
      <c r="H37" s="328">
        <v>100</v>
      </c>
      <c r="I37" s="328">
        <v>100</v>
      </c>
      <c r="J37" s="328">
        <v>0</v>
      </c>
      <c r="K37" s="328">
        <v>100</v>
      </c>
      <c r="N37" s="310">
        <f t="shared" si="2"/>
        <v>0</v>
      </c>
      <c r="O37" s="310">
        <f t="shared" si="3"/>
        <v>0</v>
      </c>
      <c r="P37" s="105"/>
      <c r="Q37" s="105"/>
    </row>
    <row r="38" spans="2:17" s="93" customFormat="1" ht="15.75" x14ac:dyDescent="0.25">
      <c r="B38" s="94"/>
      <c r="C38" s="393" t="s">
        <v>168</v>
      </c>
      <c r="D38" s="380" t="s">
        <v>396</v>
      </c>
      <c r="E38" s="504" t="s">
        <v>350</v>
      </c>
      <c r="F38" s="328">
        <v>0</v>
      </c>
      <c r="G38" s="328">
        <v>0</v>
      </c>
      <c r="H38" s="328">
        <v>0</v>
      </c>
      <c r="I38" s="328">
        <v>0</v>
      </c>
      <c r="J38" s="328">
        <v>0</v>
      </c>
      <c r="K38" s="328">
        <v>0</v>
      </c>
      <c r="N38" s="310">
        <f t="shared" si="2"/>
        <v>0</v>
      </c>
      <c r="O38" s="310">
        <f t="shared" si="3"/>
        <v>0</v>
      </c>
      <c r="P38" s="105"/>
      <c r="Q38" s="105"/>
    </row>
    <row r="39" spans="2:17" s="93" customFormat="1" ht="15.75" x14ac:dyDescent="0.25">
      <c r="B39" s="94"/>
      <c r="C39" s="392" t="s">
        <v>169</v>
      </c>
      <c r="D39" s="274" t="s">
        <v>397</v>
      </c>
      <c r="E39" s="504"/>
      <c r="F39" s="329">
        <v>0</v>
      </c>
      <c r="G39" s="329">
        <v>0</v>
      </c>
      <c r="H39" s="329">
        <v>0</v>
      </c>
      <c r="I39" s="329">
        <v>0</v>
      </c>
      <c r="J39" s="329">
        <v>0</v>
      </c>
      <c r="K39" s="329">
        <v>0</v>
      </c>
      <c r="N39" s="310">
        <f t="shared" si="2"/>
        <v>0</v>
      </c>
      <c r="O39" s="310">
        <f t="shared" si="3"/>
        <v>0</v>
      </c>
      <c r="P39" s="105"/>
      <c r="Q39" s="105"/>
    </row>
    <row r="40" spans="2:17" s="93" customFormat="1" ht="15.75" x14ac:dyDescent="0.25">
      <c r="B40" s="94"/>
      <c r="C40" s="392" t="s">
        <v>170</v>
      </c>
      <c r="D40" s="274" t="s">
        <v>212</v>
      </c>
      <c r="E40" s="504"/>
      <c r="F40" s="329">
        <v>0</v>
      </c>
      <c r="G40" s="329">
        <v>0</v>
      </c>
      <c r="H40" s="329">
        <v>0</v>
      </c>
      <c r="I40" s="329">
        <v>0</v>
      </c>
      <c r="J40" s="329">
        <v>0</v>
      </c>
      <c r="K40" s="329">
        <v>0</v>
      </c>
      <c r="N40" s="310">
        <f t="shared" si="2"/>
        <v>0</v>
      </c>
      <c r="O40" s="310">
        <f t="shared" si="3"/>
        <v>0</v>
      </c>
      <c r="P40" s="105"/>
      <c r="Q40" s="105"/>
    </row>
    <row r="41" spans="2:17" s="93" customFormat="1" ht="15.75" x14ac:dyDescent="0.25">
      <c r="B41" s="94"/>
      <c r="C41" s="394" t="s">
        <v>68</v>
      </c>
      <c r="D41" s="380" t="s">
        <v>398</v>
      </c>
      <c r="E41" s="504" t="s">
        <v>351</v>
      </c>
      <c r="F41" s="328">
        <v>100</v>
      </c>
      <c r="G41" s="328">
        <v>0</v>
      </c>
      <c r="H41" s="328">
        <v>100</v>
      </c>
      <c r="I41" s="328">
        <v>100</v>
      </c>
      <c r="J41" s="328">
        <v>0</v>
      </c>
      <c r="K41" s="328">
        <v>100</v>
      </c>
      <c r="N41" s="310">
        <f t="shared" si="2"/>
        <v>0</v>
      </c>
      <c r="O41" s="310">
        <f t="shared" si="3"/>
        <v>0</v>
      </c>
      <c r="P41" s="105"/>
      <c r="Q41" s="105"/>
    </row>
    <row r="42" spans="2:17" s="93" customFormat="1" ht="15.75" x14ac:dyDescent="0.25">
      <c r="B42" s="94"/>
      <c r="C42" s="395" t="s">
        <v>172</v>
      </c>
      <c r="D42" s="274" t="s">
        <v>213</v>
      </c>
      <c r="E42" s="504"/>
      <c r="F42" s="329">
        <v>100</v>
      </c>
      <c r="G42" s="329">
        <v>0</v>
      </c>
      <c r="H42" s="329">
        <v>100</v>
      </c>
      <c r="I42" s="329">
        <v>100</v>
      </c>
      <c r="J42" s="329">
        <v>0</v>
      </c>
      <c r="K42" s="329">
        <v>100</v>
      </c>
      <c r="N42" s="310">
        <f t="shared" si="2"/>
        <v>0</v>
      </c>
      <c r="O42" s="310">
        <f t="shared" si="3"/>
        <v>0</v>
      </c>
      <c r="P42" s="105"/>
      <c r="Q42" s="105"/>
    </row>
    <row r="43" spans="2:17" s="93" customFormat="1" ht="15.75" x14ac:dyDescent="0.25">
      <c r="B43" s="94"/>
      <c r="C43" s="395" t="s">
        <v>173</v>
      </c>
      <c r="D43" s="274" t="s">
        <v>214</v>
      </c>
      <c r="E43" s="504"/>
      <c r="F43" s="329">
        <v>0</v>
      </c>
      <c r="G43" s="329">
        <v>0</v>
      </c>
      <c r="H43" s="329">
        <v>0</v>
      </c>
      <c r="I43" s="329">
        <v>0</v>
      </c>
      <c r="J43" s="329">
        <v>0</v>
      </c>
      <c r="K43" s="329">
        <v>0</v>
      </c>
      <c r="N43" s="310">
        <f t="shared" si="2"/>
        <v>0</v>
      </c>
      <c r="O43" s="310">
        <f t="shared" si="3"/>
        <v>0</v>
      </c>
      <c r="P43" s="105"/>
      <c r="Q43" s="105"/>
    </row>
    <row r="44" spans="2:17" s="105" customFormat="1" ht="31.5" x14ac:dyDescent="0.25">
      <c r="B44" s="108"/>
      <c r="C44" s="394" t="s">
        <v>301</v>
      </c>
      <c r="D44" s="381" t="s">
        <v>399</v>
      </c>
      <c r="E44" s="504" t="s">
        <v>352</v>
      </c>
      <c r="F44" s="328">
        <v>0</v>
      </c>
      <c r="G44" s="328">
        <v>0</v>
      </c>
      <c r="H44" s="328">
        <v>0</v>
      </c>
      <c r="I44" s="328">
        <v>0</v>
      </c>
      <c r="J44" s="328">
        <v>0</v>
      </c>
      <c r="K44" s="328">
        <v>0</v>
      </c>
      <c r="N44" s="310">
        <f t="shared" si="2"/>
        <v>0</v>
      </c>
      <c r="O44" s="310">
        <f t="shared" si="3"/>
        <v>0</v>
      </c>
    </row>
    <row r="45" spans="2:17" s="105" customFormat="1" ht="15.75" x14ac:dyDescent="0.25">
      <c r="B45" s="108"/>
      <c r="C45" s="392" t="s">
        <v>400</v>
      </c>
      <c r="D45" s="382" t="s">
        <v>397</v>
      </c>
      <c r="E45" s="506"/>
      <c r="F45" s="329">
        <v>0</v>
      </c>
      <c r="G45" s="329">
        <v>0</v>
      </c>
      <c r="H45" s="329">
        <v>0</v>
      </c>
      <c r="I45" s="329">
        <v>0</v>
      </c>
      <c r="J45" s="329">
        <v>0</v>
      </c>
      <c r="K45" s="329">
        <v>0</v>
      </c>
      <c r="N45" s="310">
        <f t="shared" si="2"/>
        <v>0</v>
      </c>
      <c r="O45" s="310">
        <f t="shared" si="3"/>
        <v>0</v>
      </c>
    </row>
    <row r="46" spans="2:17" s="105" customFormat="1" ht="15.75" x14ac:dyDescent="0.25">
      <c r="B46" s="108"/>
      <c r="C46" s="392" t="s">
        <v>401</v>
      </c>
      <c r="D46" s="382" t="s">
        <v>212</v>
      </c>
      <c r="E46" s="506"/>
      <c r="F46" s="329">
        <v>0</v>
      </c>
      <c r="G46" s="329">
        <v>0</v>
      </c>
      <c r="H46" s="329">
        <v>0</v>
      </c>
      <c r="I46" s="329">
        <v>0</v>
      </c>
      <c r="J46" s="329">
        <v>0</v>
      </c>
      <c r="K46" s="329">
        <v>0</v>
      </c>
      <c r="N46" s="310">
        <f t="shared" si="2"/>
        <v>0</v>
      </c>
      <c r="O46" s="310">
        <f t="shared" si="3"/>
        <v>0</v>
      </c>
    </row>
    <row r="47" spans="2:17" s="105" customFormat="1" ht="15.75" x14ac:dyDescent="0.25">
      <c r="B47" s="108"/>
      <c r="C47" s="396" t="s">
        <v>61</v>
      </c>
      <c r="D47" s="381" t="s">
        <v>86</v>
      </c>
      <c r="E47" s="504"/>
      <c r="F47" s="328">
        <v>1202413</v>
      </c>
      <c r="G47" s="328">
        <v>0</v>
      </c>
      <c r="H47" s="328">
        <v>1202413</v>
      </c>
      <c r="I47" s="328">
        <v>1185895</v>
      </c>
      <c r="J47" s="328">
        <v>0</v>
      </c>
      <c r="K47" s="328">
        <v>1185895</v>
      </c>
      <c r="N47" s="310">
        <f t="shared" si="2"/>
        <v>0</v>
      </c>
      <c r="O47" s="310">
        <f t="shared" si="3"/>
        <v>0</v>
      </c>
    </row>
    <row r="48" spans="2:17" s="105" customFormat="1" ht="15.75" x14ac:dyDescent="0.25">
      <c r="B48" s="108"/>
      <c r="C48" s="388" t="s">
        <v>62</v>
      </c>
      <c r="D48" s="381" t="s">
        <v>88</v>
      </c>
      <c r="E48" s="504"/>
      <c r="F48" s="328">
        <v>129043</v>
      </c>
      <c r="G48" s="328">
        <v>0</v>
      </c>
      <c r="H48" s="328">
        <v>129043</v>
      </c>
      <c r="I48" s="328">
        <v>135605</v>
      </c>
      <c r="J48" s="328">
        <v>0</v>
      </c>
      <c r="K48" s="328">
        <v>135605</v>
      </c>
      <c r="N48" s="310">
        <f t="shared" si="2"/>
        <v>0</v>
      </c>
      <c r="O48" s="310">
        <f t="shared" si="3"/>
        <v>0</v>
      </c>
    </row>
    <row r="49" spans="2:17" s="105" customFormat="1" ht="15.75" x14ac:dyDescent="0.25">
      <c r="B49" s="108"/>
      <c r="C49" s="391" t="s">
        <v>74</v>
      </c>
      <c r="D49" s="383" t="s">
        <v>89</v>
      </c>
      <c r="E49" s="504"/>
      <c r="F49" s="329">
        <v>0</v>
      </c>
      <c r="G49" s="329">
        <v>0</v>
      </c>
      <c r="H49" s="329">
        <v>0</v>
      </c>
      <c r="I49" s="329">
        <v>0</v>
      </c>
      <c r="J49" s="329">
        <v>0</v>
      </c>
      <c r="K49" s="329">
        <v>0</v>
      </c>
      <c r="N49" s="310">
        <f t="shared" si="2"/>
        <v>0</v>
      </c>
      <c r="O49" s="310">
        <f t="shared" si="3"/>
        <v>0</v>
      </c>
    </row>
    <row r="50" spans="2:17" s="105" customFormat="1" ht="15.75" x14ac:dyDescent="0.25">
      <c r="B50" s="108"/>
      <c r="C50" s="391" t="s">
        <v>75</v>
      </c>
      <c r="D50" s="383" t="s">
        <v>73</v>
      </c>
      <c r="E50" s="504"/>
      <c r="F50" s="329">
        <v>129043</v>
      </c>
      <c r="G50" s="329">
        <v>0</v>
      </c>
      <c r="H50" s="329">
        <v>129043</v>
      </c>
      <c r="I50" s="329">
        <v>135605</v>
      </c>
      <c r="J50" s="329">
        <v>0</v>
      </c>
      <c r="K50" s="329">
        <v>135605</v>
      </c>
      <c r="N50" s="310">
        <f t="shared" si="2"/>
        <v>0</v>
      </c>
      <c r="O50" s="310">
        <f t="shared" si="3"/>
        <v>0</v>
      </c>
    </row>
    <row r="51" spans="2:17" s="111" customFormat="1" ht="15.75" x14ac:dyDescent="0.25">
      <c r="B51" s="110"/>
      <c r="C51" s="394" t="s">
        <v>63</v>
      </c>
      <c r="D51" s="276" t="s">
        <v>328</v>
      </c>
      <c r="E51" s="504" t="s">
        <v>353</v>
      </c>
      <c r="F51" s="332">
        <v>0</v>
      </c>
      <c r="G51" s="332">
        <v>0</v>
      </c>
      <c r="H51" s="332">
        <v>0</v>
      </c>
      <c r="I51" s="332">
        <v>0</v>
      </c>
      <c r="J51" s="332">
        <v>0</v>
      </c>
      <c r="K51" s="332">
        <v>0</v>
      </c>
      <c r="N51" s="310">
        <f t="shared" si="2"/>
        <v>0</v>
      </c>
      <c r="O51" s="310">
        <f t="shared" si="3"/>
        <v>0</v>
      </c>
      <c r="P51" s="105"/>
      <c r="Q51" s="105"/>
    </row>
    <row r="52" spans="2:17" s="105" customFormat="1" ht="15.75" x14ac:dyDescent="0.25">
      <c r="B52" s="108"/>
      <c r="C52" s="396" t="s">
        <v>76</v>
      </c>
      <c r="D52" s="381" t="s">
        <v>402</v>
      </c>
      <c r="E52" s="504"/>
      <c r="F52" s="328">
        <v>0</v>
      </c>
      <c r="G52" s="328">
        <v>0</v>
      </c>
      <c r="H52" s="328">
        <v>0</v>
      </c>
      <c r="I52" s="328">
        <v>0</v>
      </c>
      <c r="J52" s="328">
        <v>0</v>
      </c>
      <c r="K52" s="328">
        <v>0</v>
      </c>
      <c r="N52" s="310">
        <f t="shared" si="2"/>
        <v>0</v>
      </c>
      <c r="O52" s="310">
        <f t="shared" si="3"/>
        <v>0</v>
      </c>
    </row>
    <row r="53" spans="2:17" s="105" customFormat="1" ht="15.75" x14ac:dyDescent="0.25">
      <c r="B53" s="108"/>
      <c r="C53" s="394" t="s">
        <v>79</v>
      </c>
      <c r="D53" s="381" t="s">
        <v>403</v>
      </c>
      <c r="E53" s="504" t="s">
        <v>354</v>
      </c>
      <c r="F53" s="328">
        <v>105402</v>
      </c>
      <c r="G53" s="328">
        <v>0</v>
      </c>
      <c r="H53" s="328">
        <v>105402</v>
      </c>
      <c r="I53" s="328">
        <v>79761</v>
      </c>
      <c r="J53" s="328">
        <v>0</v>
      </c>
      <c r="K53" s="328">
        <v>79761</v>
      </c>
      <c r="N53" s="310">
        <f t="shared" si="2"/>
        <v>0</v>
      </c>
      <c r="O53" s="310">
        <f t="shared" si="3"/>
        <v>0</v>
      </c>
    </row>
    <row r="54" spans="2:17" s="105" customFormat="1" ht="15.75" x14ac:dyDescent="0.25">
      <c r="B54" s="108"/>
      <c r="C54" s="394" t="s">
        <v>80</v>
      </c>
      <c r="D54" s="381" t="s">
        <v>91</v>
      </c>
      <c r="E54" s="504" t="s">
        <v>355</v>
      </c>
      <c r="F54" s="328">
        <v>1272333</v>
      </c>
      <c r="G54" s="328">
        <v>104872</v>
      </c>
      <c r="H54" s="328">
        <v>1377205</v>
      </c>
      <c r="I54" s="328">
        <v>936972</v>
      </c>
      <c r="J54" s="328">
        <v>173005</v>
      </c>
      <c r="K54" s="328">
        <v>1109977</v>
      </c>
      <c r="N54" s="310">
        <f t="shared" si="2"/>
        <v>0</v>
      </c>
      <c r="O54" s="310">
        <f t="shared" si="3"/>
        <v>0</v>
      </c>
    </row>
    <row r="55" spans="2:17" s="105" customFormat="1" ht="15.75" x14ac:dyDescent="0.25">
      <c r="B55" s="108"/>
      <c r="C55" s="272"/>
      <c r="D55" s="273"/>
      <c r="E55" s="107"/>
      <c r="F55" s="328"/>
      <c r="G55" s="328"/>
      <c r="H55" s="328"/>
      <c r="I55" s="328"/>
      <c r="J55" s="328"/>
      <c r="K55" s="328"/>
      <c r="N55" s="310">
        <f t="shared" si="2"/>
        <v>0</v>
      </c>
      <c r="O55" s="310">
        <f t="shared" si="3"/>
        <v>0</v>
      </c>
    </row>
    <row r="56" spans="2:17" s="93" customFormat="1" ht="18.75" x14ac:dyDescent="0.3">
      <c r="B56" s="113"/>
      <c r="C56" s="278"/>
      <c r="D56" s="279" t="s">
        <v>404</v>
      </c>
      <c r="E56" s="114"/>
      <c r="F56" s="333">
        <v>35587218</v>
      </c>
      <c r="G56" s="333">
        <v>49303910</v>
      </c>
      <c r="H56" s="333">
        <v>84891128</v>
      </c>
      <c r="I56" s="333">
        <v>39206943</v>
      </c>
      <c r="J56" s="333">
        <v>42163879</v>
      </c>
      <c r="K56" s="333">
        <v>81370822</v>
      </c>
      <c r="N56" s="310">
        <f t="shared" si="2"/>
        <v>0</v>
      </c>
      <c r="O56" s="310">
        <f t="shared" si="3"/>
        <v>0</v>
      </c>
      <c r="P56" s="105"/>
      <c r="Q56" s="105"/>
    </row>
    <row r="57" spans="2:17" s="93" customFormat="1" ht="15.75" x14ac:dyDescent="0.25">
      <c r="B57" s="17"/>
      <c r="C57" s="17"/>
      <c r="D57" s="109"/>
      <c r="E57" s="24"/>
      <c r="F57" s="115"/>
      <c r="G57" s="115"/>
      <c r="H57" s="116"/>
      <c r="I57" s="116"/>
      <c r="J57" s="116"/>
    </row>
    <row r="58" spans="2:17" s="93" customFormat="1" ht="15.75" x14ac:dyDescent="0.25">
      <c r="B58" s="551"/>
      <c r="C58" s="551"/>
      <c r="D58" s="551"/>
      <c r="E58" s="551"/>
      <c r="F58" s="551"/>
      <c r="G58" s="551"/>
      <c r="H58" s="551"/>
      <c r="I58" s="551"/>
      <c r="J58" s="551"/>
      <c r="K58" s="551"/>
    </row>
    <row r="59" spans="2:17" s="93" customFormat="1" x14ac:dyDescent="0.25">
      <c r="B59" s="21"/>
      <c r="C59" s="21"/>
      <c r="D59" s="21"/>
      <c r="E59" s="164"/>
      <c r="F59" s="119"/>
      <c r="G59" s="119"/>
      <c r="H59" s="116"/>
      <c r="I59" s="116"/>
      <c r="J59" s="116"/>
      <c r="K59" s="120"/>
    </row>
    <row r="60" spans="2:17" s="93" customFormat="1" x14ac:dyDescent="0.25">
      <c r="B60" s="21"/>
      <c r="C60" s="21"/>
      <c r="D60" s="21"/>
      <c r="E60" s="164"/>
      <c r="F60" s="119"/>
      <c r="G60" s="119"/>
      <c r="H60" s="116"/>
      <c r="I60" s="116"/>
      <c r="J60" s="116"/>
      <c r="K60" s="121"/>
    </row>
    <row r="61" spans="2:17" x14ac:dyDescent="0.2">
      <c r="B61" s="122"/>
      <c r="C61" s="122"/>
      <c r="D61" s="122" t="s">
        <v>303</v>
      </c>
      <c r="E61" s="165"/>
      <c r="F61" s="123"/>
      <c r="G61" s="123"/>
      <c r="H61" s="158">
        <f>H56-y!H52</f>
        <v>0</v>
      </c>
      <c r="I61" s="36"/>
      <c r="J61" s="36"/>
      <c r="K61" s="158">
        <f>K56-y!K52</f>
        <v>0</v>
      </c>
    </row>
    <row r="62" spans="2:17" x14ac:dyDescent="0.2">
      <c r="B62" s="122"/>
      <c r="C62" s="122"/>
      <c r="D62" s="122" t="s">
        <v>304</v>
      </c>
      <c r="E62" s="165"/>
      <c r="F62" s="123"/>
      <c r="G62" s="123"/>
      <c r="H62" s="158">
        <f>+y!H49-kz!F71</f>
        <v>0</v>
      </c>
      <c r="I62" s="36"/>
      <c r="J62" s="36"/>
    </row>
    <row r="63" spans="2:17" x14ac:dyDescent="0.2">
      <c r="B63" s="122"/>
      <c r="C63" s="122"/>
      <c r="D63" s="122"/>
      <c r="E63" s="165"/>
      <c r="F63" s="123"/>
      <c r="G63" s="123"/>
      <c r="H63" s="36"/>
      <c r="I63" s="36"/>
      <c r="J63" s="36"/>
    </row>
    <row r="64" spans="2:17" x14ac:dyDescent="0.2">
      <c r="F64" s="309">
        <f t="shared" ref="F64:K64" si="4">+F10-F11-F16-F20-F24</f>
        <v>0</v>
      </c>
      <c r="G64" s="309">
        <f t="shared" si="4"/>
        <v>0</v>
      </c>
      <c r="H64" s="309">
        <f t="shared" si="4"/>
        <v>0</v>
      </c>
      <c r="I64" s="309">
        <f t="shared" si="4"/>
        <v>0</v>
      </c>
      <c r="J64" s="309">
        <f t="shared" si="4"/>
        <v>0</v>
      </c>
      <c r="K64" s="309">
        <f t="shared" si="4"/>
        <v>0</v>
      </c>
    </row>
    <row r="65" spans="6:11" x14ac:dyDescent="0.2">
      <c r="F65" s="309">
        <f t="shared" ref="F65:K65" si="5">+F11-F12-F13-F14-F15</f>
        <v>0</v>
      </c>
      <c r="G65" s="309">
        <f t="shared" si="5"/>
        <v>0</v>
      </c>
      <c r="H65" s="309">
        <f t="shared" si="5"/>
        <v>0</v>
      </c>
      <c r="I65" s="309">
        <f t="shared" si="5"/>
        <v>0</v>
      </c>
      <c r="J65" s="309">
        <f t="shared" si="5"/>
        <v>0</v>
      </c>
      <c r="K65" s="309">
        <f t="shared" si="5"/>
        <v>0</v>
      </c>
    </row>
    <row r="66" spans="6:11" x14ac:dyDescent="0.2">
      <c r="F66" s="309">
        <f t="shared" ref="F66:K66" si="6">+F16-F17-F18-F19</f>
        <v>0</v>
      </c>
      <c r="G66" s="309">
        <f t="shared" si="6"/>
        <v>0</v>
      </c>
      <c r="H66" s="309">
        <f t="shared" si="6"/>
        <v>0</v>
      </c>
      <c r="I66" s="309">
        <f t="shared" si="6"/>
        <v>0</v>
      </c>
      <c r="J66" s="309">
        <f t="shared" si="6"/>
        <v>0</v>
      </c>
      <c r="K66" s="309">
        <f t="shared" si="6"/>
        <v>0</v>
      </c>
    </row>
    <row r="67" spans="6:11" x14ac:dyDescent="0.2">
      <c r="F67" s="309">
        <f t="shared" ref="F67:K67" si="7">+F20-F21-F22-F23</f>
        <v>0</v>
      </c>
      <c r="G67" s="309">
        <f t="shared" si="7"/>
        <v>0</v>
      </c>
      <c r="H67" s="309">
        <f t="shared" si="7"/>
        <v>0</v>
      </c>
      <c r="I67" s="309">
        <f t="shared" si="7"/>
        <v>0</v>
      </c>
      <c r="J67" s="309">
        <f t="shared" si="7"/>
        <v>0</v>
      </c>
      <c r="K67" s="309">
        <f t="shared" si="7"/>
        <v>0</v>
      </c>
    </row>
    <row r="68" spans="6:11" x14ac:dyDescent="0.2">
      <c r="F68" s="309">
        <f t="shared" ref="F68:K68" si="8">+F24-F25-F26</f>
        <v>0</v>
      </c>
      <c r="G68" s="309">
        <f t="shared" si="8"/>
        <v>0</v>
      </c>
      <c r="H68" s="309">
        <f t="shared" si="8"/>
        <v>0</v>
      </c>
      <c r="I68" s="309">
        <f t="shared" si="8"/>
        <v>0</v>
      </c>
      <c r="J68" s="309">
        <f t="shared" si="8"/>
        <v>0</v>
      </c>
      <c r="K68" s="309">
        <f t="shared" si="8"/>
        <v>0</v>
      </c>
    </row>
    <row r="69" spans="6:11" x14ac:dyDescent="0.2">
      <c r="F69" s="309">
        <f t="shared" ref="F69:K69" si="9">+F27-F28-F29-F30-F33</f>
        <v>0</v>
      </c>
      <c r="G69" s="309">
        <f t="shared" si="9"/>
        <v>0</v>
      </c>
      <c r="H69" s="309">
        <f t="shared" si="9"/>
        <v>0</v>
      </c>
      <c r="I69" s="309">
        <f t="shared" si="9"/>
        <v>0</v>
      </c>
      <c r="J69" s="309">
        <f t="shared" si="9"/>
        <v>0</v>
      </c>
      <c r="K69" s="309">
        <f t="shared" si="9"/>
        <v>0</v>
      </c>
    </row>
    <row r="70" spans="6:11" x14ac:dyDescent="0.2">
      <c r="F70" s="309">
        <f t="shared" ref="F70:K70" si="10">+F30-F31-F32</f>
        <v>0</v>
      </c>
      <c r="G70" s="309">
        <f t="shared" si="10"/>
        <v>0</v>
      </c>
      <c r="H70" s="309">
        <f t="shared" si="10"/>
        <v>0</v>
      </c>
      <c r="I70" s="309">
        <f t="shared" si="10"/>
        <v>0</v>
      </c>
      <c r="J70" s="309">
        <f t="shared" si="10"/>
        <v>0</v>
      </c>
      <c r="K70" s="309">
        <f t="shared" si="10"/>
        <v>0</v>
      </c>
    </row>
    <row r="71" spans="6:11" x14ac:dyDescent="0.2">
      <c r="F71" s="309">
        <f t="shared" ref="F71:K71" si="11">+F34-F35-F36</f>
        <v>0</v>
      </c>
      <c r="G71" s="309">
        <f t="shared" si="11"/>
        <v>0</v>
      </c>
      <c r="H71" s="309">
        <f t="shared" si="11"/>
        <v>0</v>
      </c>
      <c r="I71" s="309">
        <f t="shared" si="11"/>
        <v>0</v>
      </c>
      <c r="J71" s="309">
        <f t="shared" si="11"/>
        <v>0</v>
      </c>
      <c r="K71" s="309">
        <f t="shared" si="11"/>
        <v>0</v>
      </c>
    </row>
    <row r="72" spans="6:11" x14ac:dyDescent="0.2">
      <c r="F72" s="309">
        <f t="shared" ref="F72:K72" si="12">+F37-F38-F41-F44</f>
        <v>0</v>
      </c>
      <c r="G72" s="309">
        <f t="shared" si="12"/>
        <v>0</v>
      </c>
      <c r="H72" s="309">
        <f t="shared" si="12"/>
        <v>0</v>
      </c>
      <c r="I72" s="309">
        <f t="shared" si="12"/>
        <v>0</v>
      </c>
      <c r="J72" s="309">
        <f t="shared" si="12"/>
        <v>0</v>
      </c>
      <c r="K72" s="309">
        <f t="shared" si="12"/>
        <v>0</v>
      </c>
    </row>
    <row r="73" spans="6:11" x14ac:dyDescent="0.2">
      <c r="F73" s="309">
        <f t="shared" ref="F73:K73" si="13">+F38-F39-F40</f>
        <v>0</v>
      </c>
      <c r="G73" s="309">
        <f t="shared" si="13"/>
        <v>0</v>
      </c>
      <c r="H73" s="309">
        <f t="shared" si="13"/>
        <v>0</v>
      </c>
      <c r="I73" s="309">
        <f t="shared" si="13"/>
        <v>0</v>
      </c>
      <c r="J73" s="309">
        <f t="shared" si="13"/>
        <v>0</v>
      </c>
      <c r="K73" s="309">
        <f t="shared" si="13"/>
        <v>0</v>
      </c>
    </row>
    <row r="74" spans="6:11" x14ac:dyDescent="0.2">
      <c r="F74" s="309">
        <f t="shared" ref="F74:K74" si="14">+F41-F42-F43</f>
        <v>0</v>
      </c>
      <c r="G74" s="309">
        <f t="shared" si="14"/>
        <v>0</v>
      </c>
      <c r="H74" s="309">
        <f t="shared" si="14"/>
        <v>0</v>
      </c>
      <c r="I74" s="309">
        <f t="shared" si="14"/>
        <v>0</v>
      </c>
      <c r="J74" s="309">
        <f t="shared" si="14"/>
        <v>0</v>
      </c>
      <c r="K74" s="309">
        <f t="shared" si="14"/>
        <v>0</v>
      </c>
    </row>
    <row r="75" spans="6:11" x14ac:dyDescent="0.2">
      <c r="F75" s="309">
        <f t="shared" ref="F75:K75" si="15">+F44-F45-F46</f>
        <v>0</v>
      </c>
      <c r="G75" s="309">
        <f t="shared" si="15"/>
        <v>0</v>
      </c>
      <c r="H75" s="309">
        <f t="shared" si="15"/>
        <v>0</v>
      </c>
      <c r="I75" s="309">
        <f t="shared" si="15"/>
        <v>0</v>
      </c>
      <c r="J75" s="309">
        <f t="shared" si="15"/>
        <v>0</v>
      </c>
      <c r="K75" s="309">
        <f t="shared" si="15"/>
        <v>0</v>
      </c>
    </row>
    <row r="76" spans="6:11" x14ac:dyDescent="0.2">
      <c r="F76" s="309">
        <f t="shared" ref="F76:K76" si="16">+F37-F38-F41-F44</f>
        <v>0</v>
      </c>
      <c r="G76" s="309">
        <f t="shared" si="16"/>
        <v>0</v>
      </c>
      <c r="H76" s="309">
        <f t="shared" si="16"/>
        <v>0</v>
      </c>
      <c r="I76" s="309">
        <f t="shared" si="16"/>
        <v>0</v>
      </c>
      <c r="J76" s="309">
        <f t="shared" si="16"/>
        <v>0</v>
      </c>
      <c r="K76" s="309">
        <f t="shared" si="16"/>
        <v>0</v>
      </c>
    </row>
    <row r="77" spans="6:11" x14ac:dyDescent="0.2">
      <c r="F77" s="309">
        <f t="shared" ref="F77:K77" si="17">+F38-SUM(F39:F40)</f>
        <v>0</v>
      </c>
      <c r="G77" s="309">
        <f t="shared" si="17"/>
        <v>0</v>
      </c>
      <c r="H77" s="309">
        <f t="shared" si="17"/>
        <v>0</v>
      </c>
      <c r="I77" s="309">
        <f t="shared" si="17"/>
        <v>0</v>
      </c>
      <c r="J77" s="309">
        <f t="shared" si="17"/>
        <v>0</v>
      </c>
      <c r="K77" s="309">
        <f t="shared" si="17"/>
        <v>0</v>
      </c>
    </row>
    <row r="78" spans="6:11" x14ac:dyDescent="0.2">
      <c r="F78" s="309">
        <f t="shared" ref="F78:K78" si="18">+F41-SUM(F42:F43)</f>
        <v>0</v>
      </c>
      <c r="G78" s="309">
        <f t="shared" si="18"/>
        <v>0</v>
      </c>
      <c r="H78" s="309">
        <f t="shared" si="18"/>
        <v>0</v>
      </c>
      <c r="I78" s="309">
        <f t="shared" si="18"/>
        <v>0</v>
      </c>
      <c r="J78" s="309">
        <f t="shared" si="18"/>
        <v>0</v>
      </c>
      <c r="K78" s="309">
        <f t="shared" si="18"/>
        <v>0</v>
      </c>
    </row>
    <row r="79" spans="6:11" x14ac:dyDescent="0.2">
      <c r="F79" s="309">
        <f t="shared" ref="F79:K79" si="19">+F44-SUM(F45:F46)</f>
        <v>0</v>
      </c>
      <c r="G79" s="309">
        <f t="shared" si="19"/>
        <v>0</v>
      </c>
      <c r="H79" s="309">
        <f t="shared" si="19"/>
        <v>0</v>
      </c>
      <c r="I79" s="309">
        <f t="shared" si="19"/>
        <v>0</v>
      </c>
      <c r="J79" s="309">
        <f t="shared" si="19"/>
        <v>0</v>
      </c>
      <c r="K79" s="309">
        <f t="shared" si="19"/>
        <v>0</v>
      </c>
    </row>
    <row r="80" spans="6:11" x14ac:dyDescent="0.2">
      <c r="F80" s="309">
        <f t="shared" ref="F80:K80" si="20">+F48-SUM(F49:F50)</f>
        <v>0</v>
      </c>
      <c r="G80" s="309">
        <f t="shared" si="20"/>
        <v>0</v>
      </c>
      <c r="H80" s="309">
        <f t="shared" si="20"/>
        <v>0</v>
      </c>
      <c r="I80" s="309">
        <f t="shared" si="20"/>
        <v>0</v>
      </c>
      <c r="J80" s="309">
        <f t="shared" si="20"/>
        <v>0</v>
      </c>
      <c r="K80" s="309">
        <f t="shared" si="20"/>
        <v>0</v>
      </c>
    </row>
    <row r="81" spans="6:11" x14ac:dyDescent="0.2">
      <c r="F81" s="309">
        <f t="shared" ref="F81:K81" si="21">+F56-F10-F27-F34-F37-F47-F48-F51-F52-F53-F54</f>
        <v>0</v>
      </c>
      <c r="G81" s="309">
        <f t="shared" si="21"/>
        <v>0</v>
      </c>
      <c r="H81" s="309">
        <f t="shared" si="21"/>
        <v>0</v>
      </c>
      <c r="I81" s="309">
        <f t="shared" si="21"/>
        <v>0</v>
      </c>
      <c r="J81" s="309">
        <f t="shared" si="21"/>
        <v>0</v>
      </c>
      <c r="K81" s="309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2" orientation="portrait" horizontalDpi="300" verticalDpi="300" r:id="rId1"/>
  <headerFooter alignWithMargins="0">
    <oddFooter>&amp;CEkteki dipnotlar bu finansal tabloların tamamlayıcısıdır.
4&amp;L&amp;"Times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tabSelected="1" view="pageBreakPreview" zoomScale="60" zoomScaleNormal="70" workbookViewId="0">
      <selection activeCell="G10" sqref="G10"/>
    </sheetView>
  </sheetViews>
  <sheetFormatPr defaultRowHeight="15.75" x14ac:dyDescent="0.25"/>
  <cols>
    <col min="1" max="1" width="2.42578125" style="26" customWidth="1"/>
    <col min="2" max="2" width="3.7109375" style="26" customWidth="1"/>
    <col min="3" max="3" width="9" style="143" bestFit="1" customWidth="1"/>
    <col min="4" max="4" width="55.7109375" style="26" customWidth="1"/>
    <col min="5" max="5" width="8.42578125" style="144" customWidth="1"/>
    <col min="6" max="6" width="13.7109375" style="117" customWidth="1"/>
    <col min="7" max="7" width="13.7109375" style="17" customWidth="1"/>
    <col min="8" max="11" width="13.7109375" style="117" customWidth="1"/>
    <col min="12" max="16384" width="9.140625" style="26"/>
  </cols>
  <sheetData>
    <row r="1" spans="2:15" ht="9.9499999999999993" customHeight="1" x14ac:dyDescent="0.25">
      <c r="B1" s="124"/>
      <c r="C1" s="125"/>
      <c r="D1" s="88"/>
      <c r="E1" s="126"/>
      <c r="F1" s="88"/>
      <c r="G1" s="89"/>
      <c r="H1" s="88"/>
      <c r="I1" s="88"/>
      <c r="J1" s="88"/>
      <c r="K1" s="90"/>
    </row>
    <row r="2" spans="2:15" ht="15.75" customHeight="1" x14ac:dyDescent="0.25">
      <c r="B2" s="548" t="s">
        <v>565</v>
      </c>
      <c r="C2" s="549"/>
      <c r="D2" s="549"/>
      <c r="E2" s="549"/>
      <c r="F2" s="549"/>
      <c r="G2" s="549"/>
      <c r="H2" s="549"/>
      <c r="I2" s="549"/>
      <c r="J2" s="549"/>
      <c r="K2" s="550"/>
    </row>
    <row r="3" spans="2:15" ht="9.9499999999999993" customHeight="1" x14ac:dyDescent="0.25">
      <c r="B3" s="454"/>
      <c r="C3" s="459"/>
      <c r="D3" s="19"/>
      <c r="E3" s="128"/>
      <c r="F3" s="19"/>
      <c r="G3" s="19"/>
      <c r="H3" s="19"/>
      <c r="I3" s="19"/>
      <c r="J3" s="19"/>
      <c r="K3" s="95"/>
    </row>
    <row r="4" spans="2:15" ht="9.9499999999999993" customHeight="1" x14ac:dyDescent="0.25">
      <c r="B4" s="96"/>
      <c r="C4" s="129"/>
      <c r="D4" s="9"/>
      <c r="E4" s="130"/>
      <c r="F4" s="569" t="s">
        <v>358</v>
      </c>
      <c r="G4" s="569"/>
      <c r="H4" s="569"/>
      <c r="I4" s="569" t="s">
        <v>358</v>
      </c>
      <c r="J4" s="569"/>
      <c r="K4" s="571"/>
    </row>
    <row r="5" spans="2:15" ht="15.75" customHeight="1" x14ac:dyDescent="0.25">
      <c r="B5" s="94"/>
      <c r="C5" s="127"/>
      <c r="D5" s="17"/>
      <c r="E5" s="131"/>
      <c r="F5" s="570"/>
      <c r="G5" s="570"/>
      <c r="H5" s="570"/>
      <c r="I5" s="570"/>
      <c r="J5" s="570"/>
      <c r="K5" s="572"/>
    </row>
    <row r="6" spans="2:15" ht="15.75" customHeight="1" x14ac:dyDescent="0.25">
      <c r="B6" s="94"/>
      <c r="C6" s="127"/>
      <c r="D6" s="17"/>
      <c r="E6" s="131"/>
      <c r="F6" s="450"/>
      <c r="G6" s="98" t="s">
        <v>69</v>
      </c>
      <c r="H6" s="453"/>
      <c r="I6" s="450"/>
      <c r="J6" s="450" t="s">
        <v>70</v>
      </c>
      <c r="K6" s="451"/>
    </row>
    <row r="7" spans="2:15" ht="15.75" customHeight="1" x14ac:dyDescent="0.25">
      <c r="B7" s="94"/>
      <c r="C7" s="127"/>
      <c r="D7" s="17"/>
      <c r="E7" s="131"/>
      <c r="F7" s="553" t="s">
        <v>374</v>
      </c>
      <c r="G7" s="554"/>
      <c r="H7" s="555"/>
      <c r="I7" s="567" t="s">
        <v>305</v>
      </c>
      <c r="J7" s="567"/>
      <c r="K7" s="568"/>
    </row>
    <row r="8" spans="2:15" ht="18.75" customHeight="1" x14ac:dyDescent="0.25">
      <c r="B8" s="94"/>
      <c r="C8" s="127"/>
      <c r="D8" s="23" t="s">
        <v>449</v>
      </c>
      <c r="E8" s="131" t="s">
        <v>2</v>
      </c>
      <c r="F8" s="101"/>
      <c r="G8" s="102" t="s">
        <v>611</v>
      </c>
      <c r="H8" s="456"/>
      <c r="I8" s="101"/>
      <c r="J8" s="102" t="s">
        <v>599</v>
      </c>
      <c r="K8" s="456"/>
    </row>
    <row r="9" spans="2:15" x14ac:dyDescent="0.25">
      <c r="B9" s="94"/>
      <c r="C9" s="127"/>
      <c r="D9" s="17"/>
      <c r="E9" s="565" t="s">
        <v>361</v>
      </c>
      <c r="F9" s="132" t="s">
        <v>183</v>
      </c>
      <c r="G9" s="133" t="s">
        <v>71</v>
      </c>
      <c r="H9" s="457" t="s">
        <v>72</v>
      </c>
      <c r="I9" s="132" t="s">
        <v>183</v>
      </c>
      <c r="J9" s="133" t="s">
        <v>71</v>
      </c>
      <c r="K9" s="457" t="s">
        <v>72</v>
      </c>
    </row>
    <row r="10" spans="2:15" ht="3.75" hidden="1" customHeight="1" x14ac:dyDescent="0.25">
      <c r="B10" s="6"/>
      <c r="C10" s="7"/>
      <c r="D10" s="13"/>
      <c r="E10" s="566"/>
      <c r="F10" s="134"/>
      <c r="G10" s="135"/>
      <c r="H10" s="458"/>
      <c r="I10" s="134"/>
      <c r="J10" s="135"/>
      <c r="K10" s="458"/>
    </row>
    <row r="11" spans="2:15" s="137" customFormat="1" x14ac:dyDescent="0.25">
      <c r="B11" s="136"/>
      <c r="C11" s="368" t="s">
        <v>36</v>
      </c>
      <c r="D11" s="312" t="s">
        <v>92</v>
      </c>
      <c r="E11" s="542" t="s">
        <v>343</v>
      </c>
      <c r="F11" s="327">
        <v>17754891</v>
      </c>
      <c r="G11" s="327">
        <v>44529958</v>
      </c>
      <c r="H11" s="327">
        <v>62284849</v>
      </c>
      <c r="I11" s="327">
        <v>15485189</v>
      </c>
      <c r="J11" s="327">
        <v>41905397</v>
      </c>
      <c r="K11" s="327">
        <v>57390586</v>
      </c>
      <c r="N11" s="326">
        <f>+H11-F11-G11</f>
        <v>0</v>
      </c>
      <c r="O11" s="326">
        <f>+K11-I11-J11</f>
        <v>0</v>
      </c>
    </row>
    <row r="12" spans="2:15" s="137" customFormat="1" x14ac:dyDescent="0.25">
      <c r="B12" s="27"/>
      <c r="C12" s="280" t="s">
        <v>38</v>
      </c>
      <c r="D12" s="281" t="s">
        <v>405</v>
      </c>
      <c r="E12" s="543" t="s">
        <v>344</v>
      </c>
      <c r="F12" s="328">
        <v>5648396</v>
      </c>
      <c r="G12" s="328">
        <v>3076553</v>
      </c>
      <c r="H12" s="328">
        <v>8724949</v>
      </c>
      <c r="I12" s="328">
        <v>11493766</v>
      </c>
      <c r="J12" s="328">
        <v>1873270</v>
      </c>
      <c r="K12" s="328">
        <v>13367036</v>
      </c>
      <c r="N12" s="326">
        <f t="shared" ref="N12:N52" si="0">+H12-F12-G12</f>
        <v>0</v>
      </c>
      <c r="O12" s="326">
        <f t="shared" ref="O12:O52" si="1">+K12-I12-J12</f>
        <v>0</v>
      </c>
    </row>
    <row r="13" spans="2:15" s="137" customFormat="1" x14ac:dyDescent="0.25">
      <c r="B13" s="27"/>
      <c r="C13" s="280" t="s">
        <v>50</v>
      </c>
      <c r="D13" s="281" t="s">
        <v>331</v>
      </c>
      <c r="E13" s="543"/>
      <c r="F13" s="328">
        <v>1772844</v>
      </c>
      <c r="G13" s="328">
        <v>0</v>
      </c>
      <c r="H13" s="328">
        <v>1772844</v>
      </c>
      <c r="I13" s="328">
        <v>0</v>
      </c>
      <c r="J13" s="328">
        <v>0</v>
      </c>
      <c r="K13" s="328">
        <v>0</v>
      </c>
      <c r="N13" s="326">
        <f t="shared" si="0"/>
        <v>0</v>
      </c>
      <c r="O13" s="326">
        <f t="shared" si="1"/>
        <v>0</v>
      </c>
    </row>
    <row r="14" spans="2:15" x14ac:dyDescent="0.25">
      <c r="B14" s="6"/>
      <c r="C14" s="369" t="s">
        <v>60</v>
      </c>
      <c r="D14" s="313" t="s">
        <v>93</v>
      </c>
      <c r="E14" s="543"/>
      <c r="F14" s="328">
        <v>0</v>
      </c>
      <c r="G14" s="328">
        <v>0</v>
      </c>
      <c r="H14" s="328">
        <v>0</v>
      </c>
      <c r="I14" s="328">
        <v>0</v>
      </c>
      <c r="J14" s="328">
        <v>0</v>
      </c>
      <c r="K14" s="328">
        <v>0</v>
      </c>
      <c r="N14" s="326">
        <f t="shared" si="0"/>
        <v>0</v>
      </c>
      <c r="O14" s="326">
        <f t="shared" si="1"/>
        <v>0</v>
      </c>
    </row>
    <row r="15" spans="2:15" s="137" customFormat="1" ht="31.5" x14ac:dyDescent="0.25">
      <c r="B15" s="27"/>
      <c r="C15" s="370" t="s">
        <v>61</v>
      </c>
      <c r="D15" s="314" t="s">
        <v>406</v>
      </c>
      <c r="E15" s="543"/>
      <c r="F15" s="328">
        <v>0</v>
      </c>
      <c r="G15" s="328">
        <v>0</v>
      </c>
      <c r="H15" s="328">
        <v>0</v>
      </c>
      <c r="I15" s="328">
        <v>0</v>
      </c>
      <c r="J15" s="328">
        <v>0</v>
      </c>
      <c r="K15" s="328">
        <v>0</v>
      </c>
      <c r="N15" s="326">
        <f t="shared" si="0"/>
        <v>0</v>
      </c>
      <c r="O15" s="326">
        <f t="shared" si="1"/>
        <v>0</v>
      </c>
    </row>
    <row r="16" spans="2:15" s="137" customFormat="1" x14ac:dyDescent="0.25">
      <c r="B16" s="27"/>
      <c r="C16" s="371" t="s">
        <v>62</v>
      </c>
      <c r="D16" s="315" t="s">
        <v>407</v>
      </c>
      <c r="E16" s="543" t="s">
        <v>345</v>
      </c>
      <c r="F16" s="328">
        <v>7381</v>
      </c>
      <c r="G16" s="328">
        <v>85364</v>
      </c>
      <c r="H16" s="328">
        <v>92745</v>
      </c>
      <c r="I16" s="328">
        <v>207652</v>
      </c>
      <c r="J16" s="328">
        <v>116599</v>
      </c>
      <c r="K16" s="328">
        <v>324251</v>
      </c>
      <c r="N16" s="326">
        <f t="shared" si="0"/>
        <v>0</v>
      </c>
      <c r="O16" s="326">
        <f t="shared" si="1"/>
        <v>0</v>
      </c>
    </row>
    <row r="17" spans="2:15" s="137" customFormat="1" ht="31.5" x14ac:dyDescent="0.25">
      <c r="B17" s="27"/>
      <c r="C17" s="372" t="s">
        <v>74</v>
      </c>
      <c r="D17" s="316" t="s">
        <v>408</v>
      </c>
      <c r="E17" s="543"/>
      <c r="F17" s="330">
        <v>7381</v>
      </c>
      <c r="G17" s="330">
        <v>85364</v>
      </c>
      <c r="H17" s="329">
        <v>92745</v>
      </c>
      <c r="I17" s="330">
        <v>207652</v>
      </c>
      <c r="J17" s="330">
        <v>116599</v>
      </c>
      <c r="K17" s="329">
        <v>324251</v>
      </c>
      <c r="N17" s="326">
        <f t="shared" si="0"/>
        <v>0</v>
      </c>
      <c r="O17" s="326">
        <f t="shared" si="1"/>
        <v>0</v>
      </c>
    </row>
    <row r="18" spans="2:15" s="137" customFormat="1" ht="31.5" x14ac:dyDescent="0.25">
      <c r="B18" s="27"/>
      <c r="C18" s="372" t="s">
        <v>75</v>
      </c>
      <c r="D18" s="316" t="s">
        <v>409</v>
      </c>
      <c r="E18" s="543"/>
      <c r="F18" s="330">
        <v>0</v>
      </c>
      <c r="G18" s="330">
        <v>0</v>
      </c>
      <c r="H18" s="329">
        <v>0</v>
      </c>
      <c r="I18" s="330">
        <v>0</v>
      </c>
      <c r="J18" s="330">
        <v>0</v>
      </c>
      <c r="K18" s="329">
        <v>0</v>
      </c>
      <c r="N18" s="326">
        <f t="shared" si="0"/>
        <v>0</v>
      </c>
      <c r="O18" s="326">
        <f t="shared" si="1"/>
        <v>0</v>
      </c>
    </row>
    <row r="19" spans="2:15" s="137" customFormat="1" ht="31.5" x14ac:dyDescent="0.25">
      <c r="B19" s="27"/>
      <c r="C19" s="280" t="s">
        <v>63</v>
      </c>
      <c r="D19" s="313" t="s">
        <v>574</v>
      </c>
      <c r="E19" s="543" t="s">
        <v>346</v>
      </c>
      <c r="F19" s="328">
        <v>369312</v>
      </c>
      <c r="G19" s="328">
        <v>1223</v>
      </c>
      <c r="H19" s="328">
        <v>370535</v>
      </c>
      <c r="I19" s="328">
        <v>333868</v>
      </c>
      <c r="J19" s="328">
        <v>7230</v>
      </c>
      <c r="K19" s="328">
        <v>341098</v>
      </c>
      <c r="N19" s="326">
        <f t="shared" si="0"/>
        <v>0</v>
      </c>
      <c r="O19" s="326">
        <f t="shared" si="1"/>
        <v>0</v>
      </c>
    </row>
    <row r="20" spans="2:15" x14ac:dyDescent="0.25">
      <c r="B20" s="6"/>
      <c r="C20" s="280" t="s">
        <v>410</v>
      </c>
      <c r="D20" s="313" t="s">
        <v>94</v>
      </c>
      <c r="E20" s="543" t="s">
        <v>347</v>
      </c>
      <c r="F20" s="331">
        <v>327187</v>
      </c>
      <c r="G20" s="335">
        <v>73332</v>
      </c>
      <c r="H20" s="328">
        <v>400519</v>
      </c>
      <c r="I20" s="331">
        <v>324627</v>
      </c>
      <c r="J20" s="335">
        <v>41833</v>
      </c>
      <c r="K20" s="328">
        <v>366460</v>
      </c>
      <c r="N20" s="326">
        <f t="shared" si="0"/>
        <v>0</v>
      </c>
      <c r="O20" s="326">
        <f t="shared" si="1"/>
        <v>0</v>
      </c>
    </row>
    <row r="21" spans="2:15" s="137" customFormat="1" x14ac:dyDescent="0.25">
      <c r="B21" s="27"/>
      <c r="C21" s="374" t="s">
        <v>77</v>
      </c>
      <c r="D21" s="318" t="s">
        <v>217</v>
      </c>
      <c r="E21" s="543"/>
      <c r="F21" s="329">
        <v>0</v>
      </c>
      <c r="G21" s="329">
        <v>0</v>
      </c>
      <c r="H21" s="329">
        <v>0</v>
      </c>
      <c r="I21" s="329">
        <v>0</v>
      </c>
      <c r="J21" s="329">
        <v>0</v>
      </c>
      <c r="K21" s="329">
        <v>0</v>
      </c>
      <c r="N21" s="326">
        <f t="shared" si="0"/>
        <v>0</v>
      </c>
      <c r="O21" s="326">
        <f t="shared" si="1"/>
        <v>0</v>
      </c>
    </row>
    <row r="22" spans="2:15" s="137" customFormat="1" x14ac:dyDescent="0.25">
      <c r="B22" s="27"/>
      <c r="C22" s="374" t="s">
        <v>78</v>
      </c>
      <c r="D22" s="317" t="s">
        <v>229</v>
      </c>
      <c r="E22" s="543"/>
      <c r="F22" s="329">
        <v>195750</v>
      </c>
      <c r="G22" s="329">
        <v>0</v>
      </c>
      <c r="H22" s="329">
        <v>195750</v>
      </c>
      <c r="I22" s="329">
        <v>195122</v>
      </c>
      <c r="J22" s="329">
        <v>0</v>
      </c>
      <c r="K22" s="329">
        <v>195122</v>
      </c>
      <c r="N22" s="326">
        <f t="shared" si="0"/>
        <v>0</v>
      </c>
      <c r="O22" s="326">
        <f t="shared" si="1"/>
        <v>0</v>
      </c>
    </row>
    <row r="23" spans="2:15" s="137" customFormat="1" x14ac:dyDescent="0.25">
      <c r="B23" s="27"/>
      <c r="C23" s="374" t="s">
        <v>182</v>
      </c>
      <c r="D23" s="317" t="s">
        <v>307</v>
      </c>
      <c r="E23" s="543"/>
      <c r="F23" s="329">
        <v>0</v>
      </c>
      <c r="G23" s="329">
        <v>0</v>
      </c>
      <c r="H23" s="329">
        <v>0</v>
      </c>
      <c r="I23" s="329">
        <v>0</v>
      </c>
      <c r="J23" s="329">
        <v>0</v>
      </c>
      <c r="K23" s="329">
        <v>0</v>
      </c>
      <c r="N23" s="326">
        <f t="shared" si="0"/>
        <v>0</v>
      </c>
      <c r="O23" s="326">
        <f t="shared" si="1"/>
        <v>0</v>
      </c>
    </row>
    <row r="24" spans="2:15" s="137" customFormat="1" x14ac:dyDescent="0.25">
      <c r="B24" s="27"/>
      <c r="C24" s="374" t="s">
        <v>233</v>
      </c>
      <c r="D24" s="317" t="s">
        <v>95</v>
      </c>
      <c r="E24" s="543"/>
      <c r="F24" s="329">
        <v>131437</v>
      </c>
      <c r="G24" s="329">
        <v>73332</v>
      </c>
      <c r="H24" s="329">
        <v>204769</v>
      </c>
      <c r="I24" s="329">
        <v>129505</v>
      </c>
      <c r="J24" s="329">
        <v>41833</v>
      </c>
      <c r="K24" s="329">
        <v>171338</v>
      </c>
      <c r="N24" s="326">
        <f t="shared" si="0"/>
        <v>0</v>
      </c>
      <c r="O24" s="326">
        <f t="shared" si="1"/>
        <v>0</v>
      </c>
    </row>
    <row r="25" spans="2:15" s="137" customFormat="1" x14ac:dyDescent="0.25">
      <c r="B25" s="27"/>
      <c r="C25" s="280" t="s">
        <v>79</v>
      </c>
      <c r="D25" s="319" t="s">
        <v>411</v>
      </c>
      <c r="E25" s="543" t="s">
        <v>348</v>
      </c>
      <c r="F25" s="328">
        <v>187059</v>
      </c>
      <c r="G25" s="328">
        <v>0</v>
      </c>
      <c r="H25" s="328">
        <v>187059</v>
      </c>
      <c r="I25" s="328">
        <v>101186</v>
      </c>
      <c r="J25" s="328">
        <v>0</v>
      </c>
      <c r="K25" s="328">
        <v>101186</v>
      </c>
      <c r="N25" s="326">
        <f t="shared" si="0"/>
        <v>0</v>
      </c>
      <c r="O25" s="326">
        <f t="shared" si="1"/>
        <v>0</v>
      </c>
    </row>
    <row r="26" spans="2:15" x14ac:dyDescent="0.25">
      <c r="B26" s="6"/>
      <c r="C26" s="280" t="s">
        <v>80</v>
      </c>
      <c r="D26" s="319" t="s">
        <v>412</v>
      </c>
      <c r="E26" s="543" t="s">
        <v>349</v>
      </c>
      <c r="F26" s="328">
        <v>0</v>
      </c>
      <c r="G26" s="328">
        <v>0</v>
      </c>
      <c r="H26" s="328">
        <v>0</v>
      </c>
      <c r="I26" s="328">
        <v>0</v>
      </c>
      <c r="J26" s="328">
        <v>0</v>
      </c>
      <c r="K26" s="328">
        <v>0</v>
      </c>
      <c r="N26" s="326">
        <f t="shared" si="0"/>
        <v>0</v>
      </c>
      <c r="O26" s="326">
        <f t="shared" si="1"/>
        <v>0</v>
      </c>
    </row>
    <row r="27" spans="2:15" ht="47.25" x14ac:dyDescent="0.25">
      <c r="B27" s="6"/>
      <c r="C27" s="280" t="s">
        <v>81</v>
      </c>
      <c r="D27" s="311" t="s">
        <v>330</v>
      </c>
      <c r="E27" s="543" t="s">
        <v>350</v>
      </c>
      <c r="F27" s="328">
        <v>0</v>
      </c>
      <c r="G27" s="328">
        <v>0</v>
      </c>
      <c r="H27" s="328">
        <v>0</v>
      </c>
      <c r="I27" s="328">
        <v>0</v>
      </c>
      <c r="J27" s="328">
        <v>0</v>
      </c>
      <c r="K27" s="328">
        <v>0</v>
      </c>
      <c r="N27" s="326">
        <f t="shared" si="0"/>
        <v>0</v>
      </c>
      <c r="O27" s="326">
        <f t="shared" si="1"/>
        <v>0</v>
      </c>
    </row>
    <row r="28" spans="2:15" x14ac:dyDescent="0.25">
      <c r="B28" s="6"/>
      <c r="C28" s="374" t="s">
        <v>196</v>
      </c>
      <c r="D28" s="274" t="s">
        <v>394</v>
      </c>
      <c r="E28" s="543"/>
      <c r="F28" s="330">
        <v>0</v>
      </c>
      <c r="G28" s="330">
        <v>0</v>
      </c>
      <c r="H28" s="329">
        <v>0</v>
      </c>
      <c r="I28" s="330">
        <v>0</v>
      </c>
      <c r="J28" s="330">
        <v>0</v>
      </c>
      <c r="K28" s="329">
        <v>0</v>
      </c>
      <c r="N28" s="326">
        <f t="shared" si="0"/>
        <v>0</v>
      </c>
      <c r="O28" s="326">
        <f t="shared" si="1"/>
        <v>0</v>
      </c>
    </row>
    <row r="29" spans="2:15" x14ac:dyDescent="0.25">
      <c r="B29" s="6"/>
      <c r="C29" s="374" t="s">
        <v>197</v>
      </c>
      <c r="D29" s="274" t="s">
        <v>306</v>
      </c>
      <c r="E29" s="543"/>
      <c r="F29" s="330">
        <v>0</v>
      </c>
      <c r="G29" s="330">
        <v>0</v>
      </c>
      <c r="H29" s="329">
        <v>0</v>
      </c>
      <c r="I29" s="330">
        <v>0</v>
      </c>
      <c r="J29" s="330">
        <v>0</v>
      </c>
      <c r="K29" s="329">
        <v>0</v>
      </c>
      <c r="N29" s="326">
        <f t="shared" si="0"/>
        <v>0</v>
      </c>
      <c r="O29" s="326">
        <f t="shared" si="1"/>
        <v>0</v>
      </c>
    </row>
    <row r="30" spans="2:15" x14ac:dyDescent="0.25">
      <c r="B30" s="6"/>
      <c r="C30" s="280" t="s">
        <v>82</v>
      </c>
      <c r="D30" s="319" t="s">
        <v>413</v>
      </c>
      <c r="E30" s="543" t="s">
        <v>351</v>
      </c>
      <c r="F30" s="328">
        <v>0</v>
      </c>
      <c r="G30" s="328">
        <v>2262214</v>
      </c>
      <c r="H30" s="328">
        <v>2262214</v>
      </c>
      <c r="I30" s="328">
        <v>0</v>
      </c>
      <c r="J30" s="328">
        <v>1836471</v>
      </c>
      <c r="K30" s="328">
        <v>1836471</v>
      </c>
      <c r="N30" s="326">
        <f t="shared" si="0"/>
        <v>0</v>
      </c>
      <c r="O30" s="326">
        <f t="shared" si="1"/>
        <v>0</v>
      </c>
    </row>
    <row r="31" spans="2:15" x14ac:dyDescent="0.25">
      <c r="B31" s="6"/>
      <c r="C31" s="374" t="s">
        <v>231</v>
      </c>
      <c r="D31" s="320" t="s">
        <v>228</v>
      </c>
      <c r="E31" s="543"/>
      <c r="F31" s="330">
        <v>0</v>
      </c>
      <c r="G31" s="330">
        <v>2262214</v>
      </c>
      <c r="H31" s="329">
        <v>2262214</v>
      </c>
      <c r="I31" s="330">
        <v>0</v>
      </c>
      <c r="J31" s="330">
        <v>1836471</v>
      </c>
      <c r="K31" s="329">
        <v>1836471</v>
      </c>
      <c r="N31" s="326">
        <f t="shared" si="0"/>
        <v>0</v>
      </c>
      <c r="O31" s="326">
        <f t="shared" si="1"/>
        <v>0</v>
      </c>
    </row>
    <row r="32" spans="2:15" x14ac:dyDescent="0.25">
      <c r="B32" s="6"/>
      <c r="C32" s="374" t="s">
        <v>232</v>
      </c>
      <c r="D32" s="320" t="s">
        <v>414</v>
      </c>
      <c r="E32" s="543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26">
        <f t="shared" si="0"/>
        <v>0</v>
      </c>
      <c r="O32" s="326">
        <f t="shared" si="1"/>
        <v>0</v>
      </c>
    </row>
    <row r="33" spans="2:15" s="140" customFormat="1" x14ac:dyDescent="0.25">
      <c r="B33" s="139"/>
      <c r="C33" s="369" t="s">
        <v>83</v>
      </c>
      <c r="D33" s="321" t="s">
        <v>415</v>
      </c>
      <c r="E33" s="543" t="s">
        <v>352</v>
      </c>
      <c r="F33" s="328">
        <v>2069024</v>
      </c>
      <c r="G33" s="336">
        <v>754104</v>
      </c>
      <c r="H33" s="328">
        <v>2823128</v>
      </c>
      <c r="I33" s="328">
        <v>1407476</v>
      </c>
      <c r="J33" s="336">
        <v>740956</v>
      </c>
      <c r="K33" s="328">
        <v>2148432</v>
      </c>
      <c r="N33" s="326">
        <f t="shared" si="0"/>
        <v>0</v>
      </c>
      <c r="O33" s="326">
        <f t="shared" si="1"/>
        <v>0</v>
      </c>
    </row>
    <row r="34" spans="2:15" s="140" customFormat="1" x14ac:dyDescent="0.25">
      <c r="B34" s="139"/>
      <c r="C34" s="280" t="s">
        <v>84</v>
      </c>
      <c r="D34" s="319" t="s">
        <v>559</v>
      </c>
      <c r="E34" s="543" t="s">
        <v>353</v>
      </c>
      <c r="F34" s="328">
        <v>5936684</v>
      </c>
      <c r="G34" s="336">
        <v>35602</v>
      </c>
      <c r="H34" s="328">
        <v>5972286</v>
      </c>
      <c r="I34" s="328">
        <v>5458487</v>
      </c>
      <c r="J34" s="336">
        <v>36815</v>
      </c>
      <c r="K34" s="328">
        <v>5495302</v>
      </c>
      <c r="N34" s="326">
        <f t="shared" si="0"/>
        <v>0</v>
      </c>
      <c r="O34" s="326">
        <f t="shared" si="1"/>
        <v>0</v>
      </c>
    </row>
    <row r="35" spans="2:15" s="140" customFormat="1" x14ac:dyDescent="0.25">
      <c r="B35" s="139"/>
      <c r="C35" s="373" t="s">
        <v>215</v>
      </c>
      <c r="D35" s="317" t="s">
        <v>96</v>
      </c>
      <c r="E35" s="543"/>
      <c r="F35" s="329">
        <v>2600000</v>
      </c>
      <c r="G35" s="334">
        <v>0</v>
      </c>
      <c r="H35" s="329">
        <v>2600000</v>
      </c>
      <c r="I35" s="329">
        <v>2600000</v>
      </c>
      <c r="J35" s="334">
        <v>0</v>
      </c>
      <c r="K35" s="329">
        <v>2600000</v>
      </c>
      <c r="N35" s="326">
        <f t="shared" si="0"/>
        <v>0</v>
      </c>
      <c r="O35" s="326">
        <f t="shared" si="1"/>
        <v>0</v>
      </c>
    </row>
    <row r="36" spans="2:15" x14ac:dyDescent="0.25">
      <c r="B36" s="6"/>
      <c r="C36" s="373" t="s">
        <v>216</v>
      </c>
      <c r="D36" s="317" t="s">
        <v>97</v>
      </c>
      <c r="E36" s="543"/>
      <c r="F36" s="329">
        <v>4085</v>
      </c>
      <c r="G36" s="334">
        <v>0</v>
      </c>
      <c r="H36" s="329">
        <v>4085</v>
      </c>
      <c r="I36" s="329">
        <v>2250</v>
      </c>
      <c r="J36" s="334">
        <v>0</v>
      </c>
      <c r="K36" s="329">
        <v>2250</v>
      </c>
      <c r="N36" s="326">
        <f t="shared" si="0"/>
        <v>0</v>
      </c>
      <c r="O36" s="326">
        <f t="shared" si="1"/>
        <v>0</v>
      </c>
    </row>
    <row r="37" spans="2:15" x14ac:dyDescent="0.25">
      <c r="B37" s="6"/>
      <c r="C37" s="373" t="s">
        <v>234</v>
      </c>
      <c r="D37" s="322" t="s">
        <v>98</v>
      </c>
      <c r="E37" s="543"/>
      <c r="F37" s="334">
        <v>0</v>
      </c>
      <c r="G37" s="334">
        <v>0</v>
      </c>
      <c r="H37" s="329">
        <v>0</v>
      </c>
      <c r="I37" s="334">
        <v>0</v>
      </c>
      <c r="J37" s="334">
        <v>0</v>
      </c>
      <c r="K37" s="329">
        <v>0</v>
      </c>
      <c r="L37" s="141"/>
      <c r="N37" s="326">
        <f t="shared" si="0"/>
        <v>0</v>
      </c>
      <c r="O37" s="326">
        <f t="shared" si="1"/>
        <v>0</v>
      </c>
    </row>
    <row r="38" spans="2:15" x14ac:dyDescent="0.25">
      <c r="B38" s="6"/>
      <c r="C38" s="373" t="s">
        <v>235</v>
      </c>
      <c r="D38" s="322" t="s">
        <v>99</v>
      </c>
      <c r="E38" s="543"/>
      <c r="F38" s="329">
        <v>0</v>
      </c>
      <c r="G38" s="334">
        <v>0</v>
      </c>
      <c r="H38" s="329">
        <v>0</v>
      </c>
      <c r="I38" s="329">
        <v>0</v>
      </c>
      <c r="J38" s="334">
        <v>0</v>
      </c>
      <c r="K38" s="329">
        <v>0</v>
      </c>
      <c r="N38" s="326">
        <f t="shared" si="0"/>
        <v>0</v>
      </c>
      <c r="O38" s="326">
        <f t="shared" si="1"/>
        <v>0</v>
      </c>
    </row>
    <row r="39" spans="2:15" x14ac:dyDescent="0.25">
      <c r="B39" s="6"/>
      <c r="C39" s="373" t="s">
        <v>236</v>
      </c>
      <c r="D39" s="322" t="s">
        <v>100</v>
      </c>
      <c r="E39" s="543"/>
      <c r="F39" s="329">
        <v>4085</v>
      </c>
      <c r="G39" s="329">
        <v>0</v>
      </c>
      <c r="H39" s="329">
        <v>4085</v>
      </c>
      <c r="I39" s="329">
        <v>2250</v>
      </c>
      <c r="J39" s="329">
        <v>0</v>
      </c>
      <c r="K39" s="329">
        <v>2250</v>
      </c>
      <c r="N39" s="326">
        <f t="shared" si="0"/>
        <v>0</v>
      </c>
      <c r="O39" s="326">
        <f t="shared" si="1"/>
        <v>0</v>
      </c>
    </row>
    <row r="40" spans="2:15" ht="30" x14ac:dyDescent="0.25">
      <c r="B40" s="6"/>
      <c r="C40" s="373" t="s">
        <v>237</v>
      </c>
      <c r="D40" s="322" t="s">
        <v>416</v>
      </c>
      <c r="E40" s="543"/>
      <c r="F40" s="329">
        <v>-8523</v>
      </c>
      <c r="G40" s="329">
        <v>0</v>
      </c>
      <c r="H40" s="329">
        <v>-8523</v>
      </c>
      <c r="I40" s="329">
        <v>-8523</v>
      </c>
      <c r="J40" s="329">
        <v>0</v>
      </c>
      <c r="K40" s="329">
        <v>-8523</v>
      </c>
      <c r="N40" s="326">
        <f t="shared" si="0"/>
        <v>0</v>
      </c>
      <c r="O40" s="326">
        <f t="shared" si="1"/>
        <v>0</v>
      </c>
    </row>
    <row r="41" spans="2:15" ht="30" x14ac:dyDescent="0.25">
      <c r="B41" s="6"/>
      <c r="C41" s="373" t="s">
        <v>238</v>
      </c>
      <c r="D41" s="322" t="s">
        <v>417</v>
      </c>
      <c r="E41" s="543"/>
      <c r="F41" s="329">
        <v>-15290</v>
      </c>
      <c r="G41" s="329">
        <v>35602</v>
      </c>
      <c r="H41" s="329">
        <v>20312</v>
      </c>
      <c r="I41" s="329">
        <v>-7716</v>
      </c>
      <c r="J41" s="329">
        <v>36815</v>
      </c>
      <c r="K41" s="329">
        <v>29099</v>
      </c>
      <c r="N41" s="326">
        <f t="shared" si="0"/>
        <v>0</v>
      </c>
      <c r="O41" s="326">
        <f t="shared" si="1"/>
        <v>0</v>
      </c>
    </row>
    <row r="42" spans="2:15" x14ac:dyDescent="0.25">
      <c r="B42" s="6"/>
      <c r="C42" s="373" t="s">
        <v>418</v>
      </c>
      <c r="D42" s="317" t="s">
        <v>101</v>
      </c>
      <c r="E42" s="543"/>
      <c r="F42" s="329">
        <v>2872932</v>
      </c>
      <c r="G42" s="329">
        <v>0</v>
      </c>
      <c r="H42" s="329">
        <v>2872932</v>
      </c>
      <c r="I42" s="329">
        <v>2196799</v>
      </c>
      <c r="J42" s="329">
        <v>0</v>
      </c>
      <c r="K42" s="329">
        <v>2196799</v>
      </c>
      <c r="N42" s="326">
        <f t="shared" si="0"/>
        <v>0</v>
      </c>
      <c r="O42" s="326">
        <f t="shared" si="1"/>
        <v>0</v>
      </c>
    </row>
    <row r="43" spans="2:15" x14ac:dyDescent="0.25">
      <c r="B43" s="6"/>
      <c r="C43" s="373" t="s">
        <v>419</v>
      </c>
      <c r="D43" s="322" t="s">
        <v>102</v>
      </c>
      <c r="E43" s="543"/>
      <c r="F43" s="329">
        <v>227411</v>
      </c>
      <c r="G43" s="329">
        <v>0</v>
      </c>
      <c r="H43" s="329">
        <v>227411</v>
      </c>
      <c r="I43" s="329">
        <v>193120</v>
      </c>
      <c r="J43" s="329">
        <v>0</v>
      </c>
      <c r="K43" s="329">
        <v>193120</v>
      </c>
      <c r="N43" s="326">
        <f t="shared" si="0"/>
        <v>0</v>
      </c>
      <c r="O43" s="326">
        <f t="shared" si="1"/>
        <v>0</v>
      </c>
    </row>
    <row r="44" spans="2:15" x14ac:dyDescent="0.25">
      <c r="B44" s="6"/>
      <c r="C44" s="373" t="s">
        <v>420</v>
      </c>
      <c r="D44" s="322" t="s">
        <v>103</v>
      </c>
      <c r="E44" s="543"/>
      <c r="F44" s="329">
        <v>0</v>
      </c>
      <c r="G44" s="329">
        <v>0</v>
      </c>
      <c r="H44" s="329">
        <v>0</v>
      </c>
      <c r="I44" s="329">
        <v>0</v>
      </c>
      <c r="J44" s="329">
        <v>0</v>
      </c>
      <c r="K44" s="329">
        <v>0</v>
      </c>
      <c r="N44" s="326">
        <f t="shared" si="0"/>
        <v>0</v>
      </c>
      <c r="O44" s="326">
        <f t="shared" si="1"/>
        <v>0</v>
      </c>
    </row>
    <row r="45" spans="2:15" x14ac:dyDescent="0.25">
      <c r="B45" s="6"/>
      <c r="C45" s="373" t="s">
        <v>421</v>
      </c>
      <c r="D45" s="322" t="s">
        <v>104</v>
      </c>
      <c r="E45" s="543"/>
      <c r="F45" s="329">
        <v>2545855</v>
      </c>
      <c r="G45" s="329">
        <v>0</v>
      </c>
      <c r="H45" s="329">
        <v>2545855</v>
      </c>
      <c r="I45" s="329">
        <v>1904469</v>
      </c>
      <c r="J45" s="329">
        <v>0</v>
      </c>
      <c r="K45" s="329">
        <v>1904469</v>
      </c>
      <c r="N45" s="326">
        <f t="shared" si="0"/>
        <v>0</v>
      </c>
      <c r="O45" s="326">
        <f t="shared" si="1"/>
        <v>0</v>
      </c>
    </row>
    <row r="46" spans="2:15" s="140" customFormat="1" x14ac:dyDescent="0.25">
      <c r="B46" s="139"/>
      <c r="C46" s="373" t="s">
        <v>422</v>
      </c>
      <c r="D46" s="322" t="s">
        <v>105</v>
      </c>
      <c r="E46" s="543"/>
      <c r="F46" s="329">
        <v>99666</v>
      </c>
      <c r="G46" s="329">
        <v>0</v>
      </c>
      <c r="H46" s="329">
        <v>99666</v>
      </c>
      <c r="I46" s="329">
        <v>99210</v>
      </c>
      <c r="J46" s="329">
        <v>0</v>
      </c>
      <c r="K46" s="329">
        <v>99210</v>
      </c>
      <c r="N46" s="326">
        <f t="shared" si="0"/>
        <v>0</v>
      </c>
      <c r="O46" s="326">
        <f t="shared" si="1"/>
        <v>0</v>
      </c>
    </row>
    <row r="47" spans="2:15" x14ac:dyDescent="0.25">
      <c r="B47" s="6"/>
      <c r="C47" s="373" t="s">
        <v>423</v>
      </c>
      <c r="D47" s="317" t="s">
        <v>106</v>
      </c>
      <c r="E47" s="543"/>
      <c r="F47" s="329">
        <v>483480</v>
      </c>
      <c r="G47" s="329">
        <v>0</v>
      </c>
      <c r="H47" s="329">
        <v>483480</v>
      </c>
      <c r="I47" s="329">
        <v>675677</v>
      </c>
      <c r="J47" s="329">
        <v>0</v>
      </c>
      <c r="K47" s="329">
        <v>675677</v>
      </c>
      <c r="N47" s="326">
        <f t="shared" si="0"/>
        <v>0</v>
      </c>
      <c r="O47" s="326">
        <f t="shared" si="1"/>
        <v>0</v>
      </c>
    </row>
    <row r="48" spans="2:15" s="140" customFormat="1" x14ac:dyDescent="0.25">
      <c r="B48" s="139"/>
      <c r="C48" s="373" t="s">
        <v>424</v>
      </c>
      <c r="D48" s="323" t="s">
        <v>425</v>
      </c>
      <c r="E48" s="543"/>
      <c r="F48" s="329">
        <v>0</v>
      </c>
      <c r="G48" s="329">
        <v>0</v>
      </c>
      <c r="H48" s="329">
        <v>0</v>
      </c>
      <c r="I48" s="329">
        <v>0</v>
      </c>
      <c r="J48" s="329">
        <v>0</v>
      </c>
      <c r="K48" s="329">
        <v>0</v>
      </c>
      <c r="N48" s="326">
        <f t="shared" si="0"/>
        <v>0</v>
      </c>
      <c r="O48" s="326">
        <f t="shared" si="1"/>
        <v>0</v>
      </c>
    </row>
    <row r="49" spans="2:15" x14ac:dyDescent="0.25">
      <c r="B49" s="6"/>
      <c r="C49" s="373" t="s">
        <v>426</v>
      </c>
      <c r="D49" s="323" t="s">
        <v>427</v>
      </c>
      <c r="E49" s="543"/>
      <c r="F49" s="329">
        <v>483480</v>
      </c>
      <c r="G49" s="329">
        <v>0</v>
      </c>
      <c r="H49" s="329">
        <v>483480</v>
      </c>
      <c r="I49" s="329">
        <v>675677</v>
      </c>
      <c r="J49" s="329">
        <v>0</v>
      </c>
      <c r="K49" s="329">
        <v>675677</v>
      </c>
      <c r="N49" s="326">
        <f t="shared" si="0"/>
        <v>0</v>
      </c>
      <c r="O49" s="326">
        <f t="shared" si="1"/>
        <v>0</v>
      </c>
    </row>
    <row r="50" spans="2:15" x14ac:dyDescent="0.25">
      <c r="B50" s="6"/>
      <c r="C50" s="373" t="s">
        <v>428</v>
      </c>
      <c r="D50" s="318" t="s">
        <v>429</v>
      </c>
      <c r="E50" s="544"/>
      <c r="F50" s="329">
        <v>0</v>
      </c>
      <c r="G50" s="329">
        <v>0</v>
      </c>
      <c r="H50" s="329">
        <v>0</v>
      </c>
      <c r="I50" s="329">
        <v>0</v>
      </c>
      <c r="J50" s="329">
        <v>0</v>
      </c>
      <c r="K50" s="329">
        <v>0</v>
      </c>
      <c r="N50" s="326">
        <f t="shared" si="0"/>
        <v>0</v>
      </c>
      <c r="O50" s="326">
        <f t="shared" si="1"/>
        <v>0</v>
      </c>
    </row>
    <row r="51" spans="2:15" x14ac:dyDescent="0.25">
      <c r="B51" s="6"/>
      <c r="C51" s="282"/>
      <c r="D51" s="318"/>
      <c r="E51" s="543"/>
      <c r="F51" s="329"/>
      <c r="G51" s="329"/>
      <c r="H51" s="329"/>
      <c r="I51" s="329"/>
      <c r="J51" s="329"/>
      <c r="K51" s="329"/>
      <c r="N51" s="326">
        <f t="shared" si="0"/>
        <v>0</v>
      </c>
      <c r="O51" s="326">
        <f t="shared" si="1"/>
        <v>0</v>
      </c>
    </row>
    <row r="52" spans="2:15" x14ac:dyDescent="0.25">
      <c r="B52" s="28"/>
      <c r="C52" s="283"/>
      <c r="D52" s="324" t="s">
        <v>430</v>
      </c>
      <c r="E52" s="545"/>
      <c r="F52" s="333">
        <v>34072778</v>
      </c>
      <c r="G52" s="333">
        <v>50818350</v>
      </c>
      <c r="H52" s="263">
        <v>84891128</v>
      </c>
      <c r="I52" s="333">
        <v>34812251</v>
      </c>
      <c r="J52" s="333">
        <v>46558571</v>
      </c>
      <c r="K52" s="263">
        <v>81370822</v>
      </c>
      <c r="N52" s="326">
        <f t="shared" si="0"/>
        <v>0</v>
      </c>
      <c r="O52" s="326">
        <f t="shared" si="1"/>
        <v>0</v>
      </c>
    </row>
    <row r="53" spans="2:15" x14ac:dyDescent="0.25">
      <c r="B53" s="8"/>
      <c r="C53" s="12"/>
      <c r="D53" s="13"/>
      <c r="E53" s="128"/>
      <c r="F53" s="142"/>
      <c r="H53" s="118"/>
    </row>
    <row r="54" spans="2:15" x14ac:dyDescent="0.25">
      <c r="B54" s="551"/>
      <c r="C54" s="551"/>
      <c r="D54" s="551"/>
      <c r="E54" s="551"/>
      <c r="F54" s="551"/>
      <c r="G54" s="551"/>
      <c r="H54" s="551"/>
      <c r="I54" s="551"/>
      <c r="J54" s="551"/>
      <c r="K54" s="551"/>
    </row>
    <row r="56" spans="2:15" x14ac:dyDescent="0.25">
      <c r="F56" s="325">
        <f t="shared" ref="F56:K56" si="2">+F16-SUM(F17:F18)</f>
        <v>0</v>
      </c>
      <c r="G56" s="325">
        <f t="shared" si="2"/>
        <v>0</v>
      </c>
      <c r="H56" s="325">
        <f t="shared" si="2"/>
        <v>0</v>
      </c>
      <c r="I56" s="325">
        <f t="shared" si="2"/>
        <v>0</v>
      </c>
      <c r="J56" s="325">
        <f t="shared" si="2"/>
        <v>0</v>
      </c>
      <c r="K56" s="325">
        <f t="shared" si="2"/>
        <v>0</v>
      </c>
    </row>
    <row r="57" spans="2:15" x14ac:dyDescent="0.25">
      <c r="F57" s="325">
        <f>+F20-SUM(F21:F24)</f>
        <v>0</v>
      </c>
      <c r="G57" s="325">
        <f t="shared" ref="G57:K57" si="3">+G20-SUM(G21:G24)</f>
        <v>0</v>
      </c>
      <c r="H57" s="325">
        <f t="shared" si="3"/>
        <v>0</v>
      </c>
      <c r="I57" s="325">
        <f t="shared" si="3"/>
        <v>0</v>
      </c>
      <c r="J57" s="325">
        <f t="shared" si="3"/>
        <v>0</v>
      </c>
      <c r="K57" s="325">
        <f t="shared" si="3"/>
        <v>0</v>
      </c>
    </row>
    <row r="58" spans="2:15" x14ac:dyDescent="0.25">
      <c r="F58" s="325">
        <f>+F27-SUM(F28:F29)</f>
        <v>0</v>
      </c>
      <c r="G58" s="325">
        <f t="shared" ref="G58:K58" si="4">+G27-SUM(G28:G29)</f>
        <v>0</v>
      </c>
      <c r="H58" s="325">
        <f t="shared" si="4"/>
        <v>0</v>
      </c>
      <c r="I58" s="325">
        <f t="shared" si="4"/>
        <v>0</v>
      </c>
      <c r="J58" s="325">
        <f t="shared" si="4"/>
        <v>0</v>
      </c>
      <c r="K58" s="325">
        <f t="shared" si="4"/>
        <v>0</v>
      </c>
    </row>
    <row r="59" spans="2:15" x14ac:dyDescent="0.25">
      <c r="F59" s="325">
        <f>+F30-SUM(F31:F32)</f>
        <v>0</v>
      </c>
      <c r="G59" s="325">
        <f t="shared" ref="G59:K59" si="5">+G30-SUM(G31:G32)</f>
        <v>0</v>
      </c>
      <c r="H59" s="325">
        <f t="shared" si="5"/>
        <v>0</v>
      </c>
      <c r="I59" s="325">
        <f t="shared" si="5"/>
        <v>0</v>
      </c>
      <c r="J59" s="325">
        <f t="shared" si="5"/>
        <v>0</v>
      </c>
      <c r="K59" s="325">
        <f t="shared" si="5"/>
        <v>0</v>
      </c>
    </row>
    <row r="60" spans="2:15" x14ac:dyDescent="0.25">
      <c r="F60" s="325">
        <f>+F34-F35-F36-F40-F41-F42-F47-F50</f>
        <v>0</v>
      </c>
      <c r="G60" s="325">
        <f t="shared" ref="G60:K60" si="6">+G34-G35-G36-G40-G41-G42-G47-G50</f>
        <v>0</v>
      </c>
      <c r="H60" s="325">
        <f t="shared" si="6"/>
        <v>0</v>
      </c>
      <c r="I60" s="325">
        <f t="shared" si="6"/>
        <v>0</v>
      </c>
      <c r="J60" s="325">
        <f t="shared" si="6"/>
        <v>0</v>
      </c>
      <c r="K60" s="325">
        <f t="shared" si="6"/>
        <v>0</v>
      </c>
    </row>
    <row r="61" spans="2:15" x14ac:dyDescent="0.25">
      <c r="F61" s="325">
        <f>+F36-SUM(F37:F39)</f>
        <v>0</v>
      </c>
      <c r="G61" s="325">
        <f t="shared" ref="G61:K61" si="7">+G36-SUM(G37:G39)</f>
        <v>0</v>
      </c>
      <c r="H61" s="325">
        <f t="shared" si="7"/>
        <v>0</v>
      </c>
      <c r="I61" s="325">
        <f t="shared" si="7"/>
        <v>0</v>
      </c>
      <c r="J61" s="325">
        <f t="shared" si="7"/>
        <v>0</v>
      </c>
      <c r="K61" s="325">
        <f t="shared" si="7"/>
        <v>0</v>
      </c>
    </row>
    <row r="62" spans="2:15" x14ac:dyDescent="0.25">
      <c r="F62" s="325">
        <f>+F42-SUM(F43:F46)</f>
        <v>0</v>
      </c>
      <c r="G62" s="325">
        <f t="shared" ref="G62:K62" si="8">+G42-SUM(G43:G46)</f>
        <v>0</v>
      </c>
      <c r="H62" s="325">
        <f t="shared" si="8"/>
        <v>0</v>
      </c>
      <c r="I62" s="325">
        <f t="shared" si="8"/>
        <v>0</v>
      </c>
      <c r="J62" s="325">
        <f t="shared" si="8"/>
        <v>0</v>
      </c>
      <c r="K62" s="325">
        <f t="shared" si="8"/>
        <v>0</v>
      </c>
    </row>
    <row r="63" spans="2:15" x14ac:dyDescent="0.25">
      <c r="F63" s="325">
        <f>+F47-SUM(F48:F49)</f>
        <v>0</v>
      </c>
      <c r="G63" s="325">
        <f t="shared" ref="G63:K63" si="9">+G47-SUM(G48:G49)</f>
        <v>0</v>
      </c>
      <c r="H63" s="325">
        <f t="shared" si="9"/>
        <v>0</v>
      </c>
      <c r="I63" s="325">
        <f t="shared" si="9"/>
        <v>0</v>
      </c>
      <c r="J63" s="325">
        <f t="shared" si="9"/>
        <v>0</v>
      </c>
      <c r="K63" s="325">
        <f t="shared" si="9"/>
        <v>0</v>
      </c>
    </row>
    <row r="64" spans="2:15" x14ac:dyDescent="0.25">
      <c r="F64" s="325">
        <f t="shared" ref="F64:K64" si="10">+F52-(+F11+F12+F13+F14+F15+F16+F19+F20+F25+F26+F27+F30+F33+F34)</f>
        <v>0</v>
      </c>
      <c r="G64" s="325">
        <f t="shared" si="10"/>
        <v>0</v>
      </c>
      <c r="H64" s="325">
        <f t="shared" si="10"/>
        <v>0</v>
      </c>
      <c r="I64" s="325">
        <f t="shared" si="10"/>
        <v>0</v>
      </c>
      <c r="J64" s="325">
        <f t="shared" si="10"/>
        <v>0</v>
      </c>
      <c r="K64" s="325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tabSelected="1" view="pageBreakPreview" zoomScale="60" zoomScaleNormal="70" workbookViewId="0">
      <selection activeCell="G10" sqref="G10"/>
    </sheetView>
  </sheetViews>
  <sheetFormatPr defaultRowHeight="12.75" x14ac:dyDescent="0.2"/>
  <cols>
    <col min="1" max="1" width="3" style="148" customWidth="1"/>
    <col min="2" max="2" width="9.140625" style="148"/>
    <col min="3" max="3" width="72.5703125" style="148" bestFit="1" customWidth="1"/>
    <col min="4" max="4" width="8.28515625" style="546" customWidth="1"/>
    <col min="5" max="10" width="15" style="148" customWidth="1"/>
    <col min="11" max="16384" width="9.140625" style="148"/>
  </cols>
  <sheetData>
    <row r="1" spans="1:11" x14ac:dyDescent="0.2">
      <c r="A1" s="145"/>
      <c r="B1" s="145"/>
      <c r="C1" s="146"/>
      <c r="D1" s="146"/>
      <c r="E1" s="460"/>
      <c r="F1" s="147"/>
      <c r="G1" s="461"/>
      <c r="H1" s="460"/>
      <c r="I1" s="147"/>
      <c r="J1" s="461"/>
    </row>
    <row r="2" spans="1:11" ht="16.5" customHeight="1" x14ac:dyDescent="0.25">
      <c r="A2" s="149"/>
      <c r="B2" s="577" t="s">
        <v>566</v>
      </c>
      <c r="C2" s="578"/>
      <c r="D2" s="150"/>
      <c r="E2" s="580" t="s">
        <v>358</v>
      </c>
      <c r="F2" s="580"/>
      <c r="G2" s="580"/>
      <c r="H2" s="580" t="s">
        <v>358</v>
      </c>
      <c r="I2" s="580"/>
      <c r="J2" s="580"/>
    </row>
    <row r="3" spans="1:11" ht="16.5" customHeight="1" x14ac:dyDescent="0.2">
      <c r="A3" s="149"/>
      <c r="B3" s="579"/>
      <c r="C3" s="578"/>
      <c r="D3" s="150"/>
      <c r="E3" s="573" t="s">
        <v>107</v>
      </c>
      <c r="F3" s="575"/>
      <c r="G3" s="575"/>
      <c r="H3" s="573" t="s">
        <v>108</v>
      </c>
      <c r="I3" s="575"/>
      <c r="J3" s="576"/>
    </row>
    <row r="4" spans="1:11" ht="16.5" customHeight="1" x14ac:dyDescent="0.2">
      <c r="A4" s="149"/>
      <c r="B4" s="338"/>
      <c r="C4" s="337"/>
      <c r="D4" s="150"/>
      <c r="E4" s="573" t="s">
        <v>374</v>
      </c>
      <c r="F4" s="574"/>
      <c r="G4" s="574"/>
      <c r="H4" s="573" t="s">
        <v>305</v>
      </c>
      <c r="I4" s="575"/>
      <c r="J4" s="576"/>
    </row>
    <row r="5" spans="1:11" ht="15.75" x14ac:dyDescent="0.25">
      <c r="A5" s="151"/>
      <c r="B5" s="161"/>
      <c r="C5" s="210"/>
      <c r="D5" s="20"/>
      <c r="E5" s="508"/>
      <c r="F5" s="102" t="s">
        <v>611</v>
      </c>
      <c r="G5" s="516"/>
      <c r="H5" s="508"/>
      <c r="I5" s="102" t="s">
        <v>599</v>
      </c>
      <c r="J5" s="532"/>
      <c r="K5" s="117"/>
    </row>
    <row r="6" spans="1:11" ht="9.9499999999999993" customHeight="1" x14ac:dyDescent="0.25">
      <c r="A6" s="149"/>
      <c r="B6" s="161"/>
      <c r="C6" s="210"/>
      <c r="D6" s="209"/>
      <c r="E6" s="509"/>
      <c r="F6" s="517"/>
      <c r="G6" s="518"/>
      <c r="H6" s="509"/>
      <c r="I6" s="517"/>
      <c r="J6" s="533"/>
      <c r="K6" s="117"/>
    </row>
    <row r="7" spans="1:11" ht="15.75" x14ac:dyDescent="0.2">
      <c r="A7" s="149"/>
      <c r="B7" s="149"/>
      <c r="C7" s="153"/>
      <c r="D7" s="154" t="s">
        <v>2</v>
      </c>
      <c r="E7" s="510" t="s">
        <v>183</v>
      </c>
      <c r="F7" s="519" t="s">
        <v>71</v>
      </c>
      <c r="G7" s="520" t="s">
        <v>109</v>
      </c>
      <c r="H7" s="510" t="s">
        <v>183</v>
      </c>
      <c r="I7" s="519" t="s">
        <v>71</v>
      </c>
      <c r="J7" s="534" t="s">
        <v>109</v>
      </c>
      <c r="K7" s="155"/>
    </row>
    <row r="8" spans="1:11" ht="15.75" x14ac:dyDescent="0.25">
      <c r="A8" s="151"/>
      <c r="B8" s="151"/>
      <c r="C8" s="152"/>
      <c r="D8" s="207" t="s">
        <v>362</v>
      </c>
      <c r="E8" s="511"/>
      <c r="F8" s="521"/>
      <c r="G8" s="522"/>
      <c r="H8" s="511"/>
      <c r="I8" s="521"/>
      <c r="J8" s="535"/>
    </row>
    <row r="9" spans="1:11" ht="15.75" x14ac:dyDescent="0.25">
      <c r="A9" s="149"/>
      <c r="B9" s="397" t="s">
        <v>110</v>
      </c>
      <c r="C9" s="11"/>
      <c r="D9" s="156"/>
      <c r="E9" s="512">
        <v>12893454</v>
      </c>
      <c r="F9" s="512">
        <v>52176872</v>
      </c>
      <c r="G9" s="523">
        <v>65070326</v>
      </c>
      <c r="H9" s="512">
        <v>14315565</v>
      </c>
      <c r="I9" s="512">
        <v>32167907</v>
      </c>
      <c r="J9" s="536">
        <v>46483472</v>
      </c>
    </row>
    <row r="10" spans="1:11" ht="15.75" x14ac:dyDescent="0.25">
      <c r="A10" s="149"/>
      <c r="B10" s="397" t="s">
        <v>36</v>
      </c>
      <c r="C10" s="11" t="s">
        <v>111</v>
      </c>
      <c r="D10" s="345" t="s">
        <v>343</v>
      </c>
      <c r="E10" s="512">
        <v>5468319</v>
      </c>
      <c r="F10" s="512">
        <v>6251009</v>
      </c>
      <c r="G10" s="524">
        <v>11719328</v>
      </c>
      <c r="H10" s="512">
        <v>4771139</v>
      </c>
      <c r="I10" s="512">
        <v>4213902</v>
      </c>
      <c r="J10" s="537">
        <v>8985041</v>
      </c>
    </row>
    <row r="11" spans="1:11" ht="15.75" x14ac:dyDescent="0.25">
      <c r="A11" s="149"/>
      <c r="B11" s="398" t="s">
        <v>511</v>
      </c>
      <c r="C11" s="8" t="s">
        <v>112</v>
      </c>
      <c r="D11" s="345"/>
      <c r="E11" s="513">
        <v>5357554</v>
      </c>
      <c r="F11" s="513">
        <v>3260304</v>
      </c>
      <c r="G11" s="525">
        <v>8617858</v>
      </c>
      <c r="H11" s="513">
        <v>4750111</v>
      </c>
      <c r="I11" s="513">
        <v>2794145</v>
      </c>
      <c r="J11" s="538">
        <v>7544256</v>
      </c>
    </row>
    <row r="12" spans="1:11" ht="15.75" x14ac:dyDescent="0.25">
      <c r="A12" s="149"/>
      <c r="B12" s="399" t="s">
        <v>512</v>
      </c>
      <c r="C12" s="8" t="s">
        <v>113</v>
      </c>
      <c r="D12" s="346"/>
      <c r="E12" s="513">
        <v>112191</v>
      </c>
      <c r="F12" s="330">
        <v>0</v>
      </c>
      <c r="G12" s="525">
        <v>112191</v>
      </c>
      <c r="H12" s="513">
        <v>99639</v>
      </c>
      <c r="I12" s="330">
        <v>0</v>
      </c>
      <c r="J12" s="538">
        <v>99639</v>
      </c>
    </row>
    <row r="13" spans="1:11" ht="15.75" x14ac:dyDescent="0.25">
      <c r="A13" s="149"/>
      <c r="B13" s="399" t="s">
        <v>513</v>
      </c>
      <c r="C13" s="8" t="s">
        <v>114</v>
      </c>
      <c r="D13" s="346"/>
      <c r="E13" s="330">
        <v>0</v>
      </c>
      <c r="F13" s="330">
        <v>0</v>
      </c>
      <c r="G13" s="329">
        <v>0</v>
      </c>
      <c r="H13" s="330">
        <v>0</v>
      </c>
      <c r="I13" s="330">
        <v>0</v>
      </c>
      <c r="J13" s="329">
        <v>0</v>
      </c>
    </row>
    <row r="14" spans="1:11" ht="15.75" x14ac:dyDescent="0.25">
      <c r="A14" s="149"/>
      <c r="B14" s="400" t="s">
        <v>514</v>
      </c>
      <c r="C14" s="8" t="s">
        <v>115</v>
      </c>
      <c r="D14" s="346"/>
      <c r="E14" s="513">
        <v>5245363</v>
      </c>
      <c r="F14" s="526">
        <v>3260304</v>
      </c>
      <c r="G14" s="525">
        <v>8505667</v>
      </c>
      <c r="H14" s="513">
        <v>4650472</v>
      </c>
      <c r="I14" s="526">
        <v>2794145</v>
      </c>
      <c r="J14" s="538">
        <v>7444617</v>
      </c>
    </row>
    <row r="15" spans="1:11" ht="15.75" x14ac:dyDescent="0.25">
      <c r="A15" s="149"/>
      <c r="B15" s="401" t="s">
        <v>515</v>
      </c>
      <c r="C15" s="8" t="s">
        <v>116</v>
      </c>
      <c r="D15" s="346"/>
      <c r="E15" s="513">
        <v>86269</v>
      </c>
      <c r="F15" s="513">
        <v>769369</v>
      </c>
      <c r="G15" s="525">
        <v>855638</v>
      </c>
      <c r="H15" s="513">
        <v>17500</v>
      </c>
      <c r="I15" s="513">
        <v>360378</v>
      </c>
      <c r="J15" s="538">
        <v>377878</v>
      </c>
    </row>
    <row r="16" spans="1:11" ht="15.75" x14ac:dyDescent="0.25">
      <c r="A16" s="149"/>
      <c r="B16" s="399" t="s">
        <v>516</v>
      </c>
      <c r="C16" s="8" t="s">
        <v>117</v>
      </c>
      <c r="D16" s="346"/>
      <c r="E16" s="513">
        <v>84619</v>
      </c>
      <c r="F16" s="526">
        <v>769369</v>
      </c>
      <c r="G16" s="525">
        <v>853988</v>
      </c>
      <c r="H16" s="329">
        <v>0</v>
      </c>
      <c r="I16" s="526">
        <v>360378</v>
      </c>
      <c r="J16" s="538">
        <v>360378</v>
      </c>
    </row>
    <row r="17" spans="1:10" ht="15.75" x14ac:dyDescent="0.25">
      <c r="A17" s="149"/>
      <c r="B17" s="399" t="s">
        <v>517</v>
      </c>
      <c r="C17" s="8" t="s">
        <v>118</v>
      </c>
      <c r="D17" s="346"/>
      <c r="E17" s="513">
        <v>1650</v>
      </c>
      <c r="F17" s="329">
        <v>0</v>
      </c>
      <c r="G17" s="525">
        <v>1650</v>
      </c>
      <c r="H17" s="513">
        <v>17500</v>
      </c>
      <c r="I17" s="329">
        <v>0</v>
      </c>
      <c r="J17" s="538">
        <v>17500</v>
      </c>
    </row>
    <row r="18" spans="1:10" ht="15.75" x14ac:dyDescent="0.25">
      <c r="A18" s="149"/>
      <c r="B18" s="401" t="s">
        <v>518</v>
      </c>
      <c r="C18" s="8" t="s">
        <v>119</v>
      </c>
      <c r="D18" s="346"/>
      <c r="E18" s="513">
        <v>24496</v>
      </c>
      <c r="F18" s="513">
        <v>2221336</v>
      </c>
      <c r="G18" s="525">
        <v>2245832</v>
      </c>
      <c r="H18" s="513">
        <v>3528</v>
      </c>
      <c r="I18" s="513">
        <v>1059379</v>
      </c>
      <c r="J18" s="538">
        <v>1062907</v>
      </c>
    </row>
    <row r="19" spans="1:10" ht="15.75" x14ac:dyDescent="0.25">
      <c r="A19" s="149"/>
      <c r="B19" s="399" t="s">
        <v>519</v>
      </c>
      <c r="C19" s="8" t="s">
        <v>120</v>
      </c>
      <c r="D19" s="346"/>
      <c r="E19" s="513">
        <v>24496</v>
      </c>
      <c r="F19" s="526">
        <v>2221336</v>
      </c>
      <c r="G19" s="525">
        <v>2245832</v>
      </c>
      <c r="H19" s="513">
        <v>3528</v>
      </c>
      <c r="I19" s="526">
        <v>1059379</v>
      </c>
      <c r="J19" s="538">
        <v>1062907</v>
      </c>
    </row>
    <row r="20" spans="1:10" ht="15.75" x14ac:dyDescent="0.25">
      <c r="A20" s="149"/>
      <c r="B20" s="399" t="s">
        <v>520</v>
      </c>
      <c r="C20" s="8" t="s">
        <v>121</v>
      </c>
      <c r="D20" s="346"/>
      <c r="E20" s="330">
        <v>0</v>
      </c>
      <c r="F20" s="330">
        <v>0</v>
      </c>
      <c r="G20" s="329">
        <v>0</v>
      </c>
      <c r="H20" s="330">
        <v>0</v>
      </c>
      <c r="I20" s="330">
        <v>0</v>
      </c>
      <c r="J20" s="329">
        <v>0</v>
      </c>
    </row>
    <row r="21" spans="1:10" ht="15.75" x14ac:dyDescent="0.25">
      <c r="A21" s="149"/>
      <c r="B21" s="401" t="s">
        <v>521</v>
      </c>
      <c r="C21" s="8" t="s">
        <v>122</v>
      </c>
      <c r="D21" s="346"/>
      <c r="E21" s="330">
        <v>0</v>
      </c>
      <c r="F21" s="330">
        <v>0</v>
      </c>
      <c r="G21" s="329">
        <v>0</v>
      </c>
      <c r="H21" s="330">
        <v>0</v>
      </c>
      <c r="I21" s="330">
        <v>0</v>
      </c>
      <c r="J21" s="329">
        <v>0</v>
      </c>
    </row>
    <row r="22" spans="1:10" ht="15.75" x14ac:dyDescent="0.25">
      <c r="A22" s="149"/>
      <c r="B22" s="401" t="s">
        <v>522</v>
      </c>
      <c r="C22" s="8" t="s">
        <v>123</v>
      </c>
      <c r="D22" s="346"/>
      <c r="E22" s="330">
        <v>0</v>
      </c>
      <c r="F22" s="330">
        <v>0</v>
      </c>
      <c r="G22" s="329">
        <v>0</v>
      </c>
      <c r="H22" s="330">
        <v>0</v>
      </c>
      <c r="I22" s="330">
        <v>0</v>
      </c>
      <c r="J22" s="329">
        <v>0</v>
      </c>
    </row>
    <row r="23" spans="1:10" ht="15.75" x14ac:dyDescent="0.25">
      <c r="A23" s="149"/>
      <c r="B23" s="399" t="s">
        <v>523</v>
      </c>
      <c r="C23" s="8" t="s">
        <v>124</v>
      </c>
      <c r="D23" s="346"/>
      <c r="E23" s="330">
        <v>0</v>
      </c>
      <c r="F23" s="330">
        <v>0</v>
      </c>
      <c r="G23" s="329">
        <v>0</v>
      </c>
      <c r="H23" s="330">
        <v>0</v>
      </c>
      <c r="I23" s="330">
        <v>0</v>
      </c>
      <c r="J23" s="329">
        <v>0</v>
      </c>
    </row>
    <row r="24" spans="1:10" ht="15.75" x14ac:dyDescent="0.25">
      <c r="A24" s="149"/>
      <c r="B24" s="399" t="s">
        <v>524</v>
      </c>
      <c r="C24" s="8" t="s">
        <v>125</v>
      </c>
      <c r="D24" s="346"/>
      <c r="E24" s="330">
        <v>0</v>
      </c>
      <c r="F24" s="330">
        <v>0</v>
      </c>
      <c r="G24" s="329">
        <v>0</v>
      </c>
      <c r="H24" s="330">
        <v>0</v>
      </c>
      <c r="I24" s="330">
        <v>0</v>
      </c>
      <c r="J24" s="329">
        <v>0</v>
      </c>
    </row>
    <row r="25" spans="1:10" ht="15.75" x14ac:dyDescent="0.25">
      <c r="A25" s="149"/>
      <c r="B25" s="401" t="s">
        <v>525</v>
      </c>
      <c r="C25" s="8" t="s">
        <v>126</v>
      </c>
      <c r="D25" s="346"/>
      <c r="E25" s="330">
        <v>0</v>
      </c>
      <c r="F25" s="330">
        <v>0</v>
      </c>
      <c r="G25" s="329">
        <v>0</v>
      </c>
      <c r="H25" s="330">
        <v>0</v>
      </c>
      <c r="I25" s="330">
        <v>0</v>
      </c>
      <c r="J25" s="329">
        <v>0</v>
      </c>
    </row>
    <row r="26" spans="1:10" ht="15.75" x14ac:dyDescent="0.25">
      <c r="A26" s="149"/>
      <c r="B26" s="401" t="s">
        <v>526</v>
      </c>
      <c r="C26" s="8" t="s">
        <v>127</v>
      </c>
      <c r="D26" s="346"/>
      <c r="E26" s="330">
        <v>0</v>
      </c>
      <c r="F26" s="330">
        <v>0</v>
      </c>
      <c r="G26" s="329">
        <v>0</v>
      </c>
      <c r="H26" s="330">
        <v>0</v>
      </c>
      <c r="I26" s="330">
        <v>0</v>
      </c>
      <c r="J26" s="329">
        <v>0</v>
      </c>
    </row>
    <row r="27" spans="1:10" ht="15.75" x14ac:dyDescent="0.25">
      <c r="A27" s="6"/>
      <c r="B27" s="397" t="s">
        <v>38</v>
      </c>
      <c r="C27" s="11" t="s">
        <v>128</v>
      </c>
      <c r="D27" s="345" t="s">
        <v>343</v>
      </c>
      <c r="E27" s="512">
        <v>3478392</v>
      </c>
      <c r="F27" s="512">
        <v>4845740</v>
      </c>
      <c r="G27" s="524">
        <v>8324132</v>
      </c>
      <c r="H27" s="512">
        <v>2361521</v>
      </c>
      <c r="I27" s="512">
        <v>2795916</v>
      </c>
      <c r="J27" s="537">
        <v>5157437</v>
      </c>
    </row>
    <row r="28" spans="1:10" ht="15.75" x14ac:dyDescent="0.25">
      <c r="A28" s="6"/>
      <c r="B28" s="401" t="s">
        <v>527</v>
      </c>
      <c r="C28" s="8" t="s">
        <v>129</v>
      </c>
      <c r="D28" s="347"/>
      <c r="E28" s="513">
        <v>3478392</v>
      </c>
      <c r="F28" s="513">
        <v>4845740</v>
      </c>
      <c r="G28" s="525">
        <v>8324132</v>
      </c>
      <c r="H28" s="513">
        <v>2361521</v>
      </c>
      <c r="I28" s="513">
        <v>2795916</v>
      </c>
      <c r="J28" s="538">
        <v>5157437</v>
      </c>
    </row>
    <row r="29" spans="1:10" ht="15.75" x14ac:dyDescent="0.25">
      <c r="A29" s="6"/>
      <c r="B29" s="399" t="s">
        <v>528</v>
      </c>
      <c r="C29" s="8" t="s">
        <v>323</v>
      </c>
      <c r="D29" s="346"/>
      <c r="E29" s="513">
        <v>583472</v>
      </c>
      <c r="F29" s="526">
        <v>4845740</v>
      </c>
      <c r="G29" s="525">
        <v>5429212</v>
      </c>
      <c r="H29" s="513">
        <v>376799</v>
      </c>
      <c r="I29" s="526">
        <v>2795916</v>
      </c>
      <c r="J29" s="538">
        <v>3172715</v>
      </c>
    </row>
    <row r="30" spans="1:10" ht="15.75" x14ac:dyDescent="0.25">
      <c r="A30" s="6"/>
      <c r="B30" s="399" t="s">
        <v>529</v>
      </c>
      <c r="C30" s="8" t="s">
        <v>130</v>
      </c>
      <c r="D30" s="346"/>
      <c r="E30" s="330">
        <v>0</v>
      </c>
      <c r="F30" s="330">
        <v>0</v>
      </c>
      <c r="G30" s="329">
        <v>0</v>
      </c>
      <c r="H30" s="330">
        <v>0</v>
      </c>
      <c r="I30" s="330">
        <v>0</v>
      </c>
      <c r="J30" s="329">
        <v>0</v>
      </c>
    </row>
    <row r="31" spans="1:10" ht="15.75" x14ac:dyDescent="0.25">
      <c r="A31" s="6"/>
      <c r="B31" s="399" t="s">
        <v>530</v>
      </c>
      <c r="C31" s="8" t="s">
        <v>131</v>
      </c>
      <c r="D31" s="346"/>
      <c r="E31" s="513">
        <v>76</v>
      </c>
      <c r="F31" s="329">
        <v>0</v>
      </c>
      <c r="G31" s="525">
        <v>76</v>
      </c>
      <c r="H31" s="513">
        <v>106</v>
      </c>
      <c r="I31" s="329">
        <v>0</v>
      </c>
      <c r="J31" s="538">
        <v>106</v>
      </c>
    </row>
    <row r="32" spans="1:10" ht="15.75" x14ac:dyDescent="0.25">
      <c r="A32" s="6"/>
      <c r="B32" s="399" t="s">
        <v>531</v>
      </c>
      <c r="C32" s="8" t="s">
        <v>132</v>
      </c>
      <c r="D32" s="346"/>
      <c r="E32" s="330">
        <v>0</v>
      </c>
      <c r="F32" s="330">
        <v>0</v>
      </c>
      <c r="G32" s="329">
        <v>0</v>
      </c>
      <c r="H32" s="330">
        <v>0</v>
      </c>
      <c r="I32" s="329">
        <v>0</v>
      </c>
      <c r="J32" s="329">
        <v>0</v>
      </c>
    </row>
    <row r="33" spans="1:10" ht="15.75" x14ac:dyDescent="0.25">
      <c r="A33" s="6"/>
      <c r="B33" s="399" t="s">
        <v>532</v>
      </c>
      <c r="C33" s="8" t="s">
        <v>133</v>
      </c>
      <c r="D33" s="346"/>
      <c r="E33" s="330">
        <v>0</v>
      </c>
      <c r="F33" s="330">
        <v>0</v>
      </c>
      <c r="G33" s="329">
        <v>0</v>
      </c>
      <c r="H33" s="330">
        <v>0</v>
      </c>
      <c r="I33" s="329">
        <v>0</v>
      </c>
      <c r="J33" s="329">
        <v>0</v>
      </c>
    </row>
    <row r="34" spans="1:10" ht="15.75" x14ac:dyDescent="0.25">
      <c r="A34" s="6"/>
      <c r="B34" s="399" t="s">
        <v>533</v>
      </c>
      <c r="C34" s="17" t="s">
        <v>324</v>
      </c>
      <c r="D34" s="346"/>
      <c r="E34" s="513">
        <v>793983</v>
      </c>
      <c r="F34" s="329">
        <v>0</v>
      </c>
      <c r="G34" s="525">
        <v>793983</v>
      </c>
      <c r="H34" s="513">
        <v>644855</v>
      </c>
      <c r="I34" s="329">
        <v>0</v>
      </c>
      <c r="J34" s="538">
        <v>644855</v>
      </c>
    </row>
    <row r="35" spans="1:10" ht="15.75" x14ac:dyDescent="0.25">
      <c r="A35" s="6"/>
      <c r="B35" s="399" t="s">
        <v>534</v>
      </c>
      <c r="C35" s="112" t="s">
        <v>134</v>
      </c>
      <c r="D35" s="346"/>
      <c r="E35" s="513">
        <v>27461</v>
      </c>
      <c r="F35" s="329">
        <v>0</v>
      </c>
      <c r="G35" s="525">
        <v>27461</v>
      </c>
      <c r="H35" s="513">
        <v>22069</v>
      </c>
      <c r="I35" s="329">
        <v>0</v>
      </c>
      <c r="J35" s="538">
        <v>22069</v>
      </c>
    </row>
    <row r="36" spans="1:10" ht="15.75" x14ac:dyDescent="0.25">
      <c r="A36" s="6"/>
      <c r="B36" s="399" t="s">
        <v>535</v>
      </c>
      <c r="C36" s="8" t="s">
        <v>135</v>
      </c>
      <c r="D36" s="346"/>
      <c r="E36" s="513">
        <v>1993879</v>
      </c>
      <c r="F36" s="329">
        <v>0</v>
      </c>
      <c r="G36" s="525">
        <v>1993879</v>
      </c>
      <c r="H36" s="513">
        <v>1262679</v>
      </c>
      <c r="I36" s="329">
        <v>0</v>
      </c>
      <c r="J36" s="538">
        <v>1262679</v>
      </c>
    </row>
    <row r="37" spans="1:10" ht="15.75" x14ac:dyDescent="0.25">
      <c r="A37" s="6"/>
      <c r="B37" s="399" t="s">
        <v>536</v>
      </c>
      <c r="C37" s="17" t="s">
        <v>325</v>
      </c>
      <c r="D37" s="346"/>
      <c r="E37" s="513">
        <v>3513</v>
      </c>
      <c r="F37" s="329">
        <v>0</v>
      </c>
      <c r="G37" s="525">
        <v>3513</v>
      </c>
      <c r="H37" s="513">
        <v>3002</v>
      </c>
      <c r="I37" s="329">
        <v>0</v>
      </c>
      <c r="J37" s="538">
        <v>3002</v>
      </c>
    </row>
    <row r="38" spans="1:10" ht="15.75" x14ac:dyDescent="0.25">
      <c r="A38" s="6"/>
      <c r="B38" s="399" t="s">
        <v>537</v>
      </c>
      <c r="C38" s="17" t="s">
        <v>186</v>
      </c>
      <c r="D38" s="346"/>
      <c r="E38" s="330">
        <v>0</v>
      </c>
      <c r="F38" s="329">
        <v>0</v>
      </c>
      <c r="G38" s="329">
        <v>0</v>
      </c>
      <c r="H38" s="330">
        <v>0</v>
      </c>
      <c r="I38" s="329">
        <v>0</v>
      </c>
      <c r="J38" s="329">
        <v>0</v>
      </c>
    </row>
    <row r="39" spans="1:10" ht="15.75" x14ac:dyDescent="0.25">
      <c r="A39" s="6"/>
      <c r="B39" s="399" t="s">
        <v>538</v>
      </c>
      <c r="C39" s="8" t="s">
        <v>187</v>
      </c>
      <c r="D39" s="346"/>
      <c r="E39" s="330">
        <v>0</v>
      </c>
      <c r="F39" s="329">
        <v>0</v>
      </c>
      <c r="G39" s="329">
        <v>0</v>
      </c>
      <c r="H39" s="330">
        <v>0</v>
      </c>
      <c r="I39" s="329">
        <v>0</v>
      </c>
      <c r="J39" s="329">
        <v>0</v>
      </c>
    </row>
    <row r="40" spans="1:10" ht="15.75" x14ac:dyDescent="0.25">
      <c r="A40" s="6"/>
      <c r="B40" s="399" t="s">
        <v>539</v>
      </c>
      <c r="C40" s="8" t="s">
        <v>136</v>
      </c>
      <c r="D40" s="346"/>
      <c r="E40" s="513">
        <v>76008</v>
      </c>
      <c r="F40" s="329">
        <v>0</v>
      </c>
      <c r="G40" s="525">
        <v>76008</v>
      </c>
      <c r="H40" s="513">
        <v>52011</v>
      </c>
      <c r="I40" s="329">
        <v>0</v>
      </c>
      <c r="J40" s="538">
        <v>52011</v>
      </c>
    </row>
    <row r="41" spans="1:10" ht="15.75" x14ac:dyDescent="0.25">
      <c r="A41" s="6"/>
      <c r="B41" s="401" t="s">
        <v>540</v>
      </c>
      <c r="C41" s="8" t="s">
        <v>137</v>
      </c>
      <c r="D41" s="346"/>
      <c r="E41" s="330">
        <v>0</v>
      </c>
      <c r="F41" s="330">
        <v>0</v>
      </c>
      <c r="G41" s="329">
        <v>0</v>
      </c>
      <c r="H41" s="330">
        <v>0</v>
      </c>
      <c r="I41" s="330">
        <v>0</v>
      </c>
      <c r="J41" s="329">
        <v>0</v>
      </c>
    </row>
    <row r="42" spans="1:10" ht="15.75" x14ac:dyDescent="0.25">
      <c r="A42" s="6"/>
      <c r="B42" s="399" t="s">
        <v>541</v>
      </c>
      <c r="C42" s="8" t="s">
        <v>138</v>
      </c>
      <c r="D42" s="346"/>
      <c r="E42" s="330">
        <v>0</v>
      </c>
      <c r="F42" s="330">
        <v>0</v>
      </c>
      <c r="G42" s="329">
        <v>0</v>
      </c>
      <c r="H42" s="330">
        <v>0</v>
      </c>
      <c r="I42" s="330">
        <v>0</v>
      </c>
      <c r="J42" s="329">
        <v>0</v>
      </c>
    </row>
    <row r="43" spans="1:10" ht="15.75" x14ac:dyDescent="0.25">
      <c r="A43" s="6"/>
      <c r="B43" s="399" t="s">
        <v>542</v>
      </c>
      <c r="C43" s="8" t="s">
        <v>139</v>
      </c>
      <c r="D43" s="346"/>
      <c r="E43" s="330">
        <v>0</v>
      </c>
      <c r="F43" s="330">
        <v>0</v>
      </c>
      <c r="G43" s="329">
        <v>0</v>
      </c>
      <c r="H43" s="330">
        <v>0</v>
      </c>
      <c r="I43" s="330">
        <v>0</v>
      </c>
      <c r="J43" s="329">
        <v>0</v>
      </c>
    </row>
    <row r="44" spans="1:10" ht="15.75" x14ac:dyDescent="0.25">
      <c r="A44" s="6"/>
      <c r="B44" s="397" t="s">
        <v>50</v>
      </c>
      <c r="C44" s="11" t="s">
        <v>140</v>
      </c>
      <c r="D44" s="345"/>
      <c r="E44" s="512">
        <v>3946743</v>
      </c>
      <c r="F44" s="512">
        <v>41080123</v>
      </c>
      <c r="G44" s="512">
        <v>45026866</v>
      </c>
      <c r="H44" s="512">
        <v>7182905</v>
      </c>
      <c r="I44" s="512">
        <v>25158089</v>
      </c>
      <c r="J44" s="540">
        <v>32340994</v>
      </c>
    </row>
    <row r="45" spans="1:10" ht="15.75" x14ac:dyDescent="0.25">
      <c r="A45" s="6"/>
      <c r="B45" s="402" t="s">
        <v>52</v>
      </c>
      <c r="C45" s="138" t="s">
        <v>218</v>
      </c>
      <c r="D45" s="348"/>
      <c r="E45" s="330">
        <v>0</v>
      </c>
      <c r="F45" s="330">
        <v>0</v>
      </c>
      <c r="G45" s="329">
        <v>0</v>
      </c>
      <c r="H45" s="330">
        <v>0</v>
      </c>
      <c r="I45" s="330">
        <v>0</v>
      </c>
      <c r="J45" s="329">
        <v>0</v>
      </c>
    </row>
    <row r="46" spans="1:10" ht="15.75" x14ac:dyDescent="0.25">
      <c r="A46" s="6"/>
      <c r="B46" s="402" t="s">
        <v>199</v>
      </c>
      <c r="C46" s="138" t="s">
        <v>219</v>
      </c>
      <c r="D46" s="348"/>
      <c r="E46" s="330">
        <v>0</v>
      </c>
      <c r="F46" s="330">
        <v>0</v>
      </c>
      <c r="G46" s="329">
        <v>0</v>
      </c>
      <c r="H46" s="330">
        <v>0</v>
      </c>
      <c r="I46" s="330">
        <v>0</v>
      </c>
      <c r="J46" s="329">
        <v>0</v>
      </c>
    </row>
    <row r="47" spans="1:10" ht="15.75" x14ac:dyDescent="0.25">
      <c r="A47" s="6"/>
      <c r="B47" s="402" t="s">
        <v>200</v>
      </c>
      <c r="C47" s="138" t="s">
        <v>220</v>
      </c>
      <c r="D47" s="348"/>
      <c r="E47" s="330">
        <v>0</v>
      </c>
      <c r="F47" s="330">
        <v>0</v>
      </c>
      <c r="G47" s="329">
        <v>0</v>
      </c>
      <c r="H47" s="330">
        <v>0</v>
      </c>
      <c r="I47" s="330">
        <v>0</v>
      </c>
      <c r="J47" s="329">
        <v>0</v>
      </c>
    </row>
    <row r="48" spans="1:10" ht="15.75" x14ac:dyDescent="0.25">
      <c r="A48" s="6"/>
      <c r="B48" s="402" t="s">
        <v>201</v>
      </c>
      <c r="C48" s="138" t="s">
        <v>221</v>
      </c>
      <c r="D48" s="348"/>
      <c r="E48" s="330">
        <v>0</v>
      </c>
      <c r="F48" s="330">
        <v>0</v>
      </c>
      <c r="G48" s="329">
        <v>0</v>
      </c>
      <c r="H48" s="330">
        <v>0</v>
      </c>
      <c r="I48" s="330">
        <v>0</v>
      </c>
      <c r="J48" s="329">
        <v>0</v>
      </c>
    </row>
    <row r="49" spans="1:10" ht="15.75" x14ac:dyDescent="0.25">
      <c r="A49" s="6"/>
      <c r="B49" s="402" t="s">
        <v>54</v>
      </c>
      <c r="C49" s="138" t="s">
        <v>206</v>
      </c>
      <c r="D49" s="348"/>
      <c r="E49" s="514">
        <v>3946743</v>
      </c>
      <c r="F49" s="514">
        <v>41080123</v>
      </c>
      <c r="G49" s="525">
        <v>45026866</v>
      </c>
      <c r="H49" s="514">
        <v>7182905</v>
      </c>
      <c r="I49" s="514">
        <v>25158089</v>
      </c>
      <c r="J49" s="538">
        <v>32340994</v>
      </c>
    </row>
    <row r="50" spans="1:10" ht="15.75" x14ac:dyDescent="0.25">
      <c r="A50" s="6"/>
      <c r="B50" s="401" t="s">
        <v>222</v>
      </c>
      <c r="C50" s="8" t="s">
        <v>195</v>
      </c>
      <c r="D50" s="348"/>
      <c r="E50" s="513">
        <v>3946743</v>
      </c>
      <c r="F50" s="513">
        <v>35821892</v>
      </c>
      <c r="G50" s="513">
        <v>39768635</v>
      </c>
      <c r="H50" s="513">
        <v>7182905</v>
      </c>
      <c r="I50" s="513">
        <v>19780227</v>
      </c>
      <c r="J50" s="539">
        <v>26963132</v>
      </c>
    </row>
    <row r="51" spans="1:10" ht="15.75" x14ac:dyDescent="0.25">
      <c r="A51" s="6"/>
      <c r="B51" s="401" t="s">
        <v>223</v>
      </c>
      <c r="C51" s="8" t="s">
        <v>141</v>
      </c>
      <c r="D51" s="346"/>
      <c r="E51" s="513">
        <v>1496228</v>
      </c>
      <c r="F51" s="526">
        <v>15794838</v>
      </c>
      <c r="G51" s="525">
        <v>17291066</v>
      </c>
      <c r="H51" s="513">
        <v>1847030</v>
      </c>
      <c r="I51" s="526">
        <v>8868953</v>
      </c>
      <c r="J51" s="538">
        <v>10715983</v>
      </c>
    </row>
    <row r="52" spans="1:10" ht="15.75" x14ac:dyDescent="0.25">
      <c r="A52" s="6"/>
      <c r="B52" s="401" t="s">
        <v>224</v>
      </c>
      <c r="C52" s="8" t="s">
        <v>142</v>
      </c>
      <c r="D52" s="346"/>
      <c r="E52" s="513">
        <v>2450515</v>
      </c>
      <c r="F52" s="526">
        <v>20027054</v>
      </c>
      <c r="G52" s="525">
        <v>22477569</v>
      </c>
      <c r="H52" s="513">
        <v>5335875</v>
      </c>
      <c r="I52" s="526">
        <v>10911274</v>
      </c>
      <c r="J52" s="538">
        <v>16247149</v>
      </c>
    </row>
    <row r="53" spans="1:10" ht="15.75" x14ac:dyDescent="0.25">
      <c r="A53" s="6"/>
      <c r="B53" s="401" t="s">
        <v>225</v>
      </c>
      <c r="C53" s="8" t="s">
        <v>332</v>
      </c>
      <c r="D53" s="346"/>
      <c r="E53" s="329">
        <v>0</v>
      </c>
      <c r="F53" s="526">
        <v>5258231</v>
      </c>
      <c r="G53" s="525">
        <v>5258231</v>
      </c>
      <c r="H53" s="329">
        <v>0</v>
      </c>
      <c r="I53" s="526">
        <v>5377862</v>
      </c>
      <c r="J53" s="538">
        <v>5377862</v>
      </c>
    </row>
    <row r="54" spans="1:10" ht="15.75" x14ac:dyDescent="0.25">
      <c r="A54" s="6"/>
      <c r="B54" s="401" t="s">
        <v>56</v>
      </c>
      <c r="C54" s="8" t="s">
        <v>73</v>
      </c>
      <c r="D54" s="346"/>
      <c r="E54" s="330">
        <v>0</v>
      </c>
      <c r="F54" s="330">
        <v>0</v>
      </c>
      <c r="G54" s="329">
        <v>0</v>
      </c>
      <c r="H54" s="330">
        <v>0</v>
      </c>
      <c r="I54" s="330">
        <v>0</v>
      </c>
      <c r="J54" s="329">
        <v>0</v>
      </c>
    </row>
    <row r="55" spans="1:10" ht="15.75" x14ac:dyDescent="0.25">
      <c r="A55" s="6"/>
      <c r="B55" s="397" t="s">
        <v>143</v>
      </c>
      <c r="C55" s="157"/>
      <c r="D55" s="346"/>
      <c r="E55" s="512">
        <v>545485861</v>
      </c>
      <c r="F55" s="512">
        <v>122702088</v>
      </c>
      <c r="G55" s="527">
        <v>668187949</v>
      </c>
      <c r="H55" s="512">
        <v>500858383</v>
      </c>
      <c r="I55" s="512">
        <v>103842397</v>
      </c>
      <c r="J55" s="537">
        <v>604700780</v>
      </c>
    </row>
    <row r="56" spans="1:10" ht="15.75" x14ac:dyDescent="0.25">
      <c r="A56" s="6"/>
      <c r="B56" s="397" t="s">
        <v>60</v>
      </c>
      <c r="C56" s="11" t="s">
        <v>144</v>
      </c>
      <c r="D56" s="346"/>
      <c r="E56" s="512">
        <v>6252734</v>
      </c>
      <c r="F56" s="512">
        <v>7460183</v>
      </c>
      <c r="G56" s="527">
        <v>13712917</v>
      </c>
      <c r="H56" s="512">
        <v>6623268</v>
      </c>
      <c r="I56" s="512">
        <v>7591452</v>
      </c>
      <c r="J56" s="537">
        <v>14214720</v>
      </c>
    </row>
    <row r="57" spans="1:10" ht="15.75" x14ac:dyDescent="0.25">
      <c r="A57" s="6"/>
      <c r="B57" s="401" t="s">
        <v>543</v>
      </c>
      <c r="C57" s="8" t="s">
        <v>145</v>
      </c>
      <c r="D57" s="346"/>
      <c r="E57" s="330">
        <v>0</v>
      </c>
      <c r="F57" s="330">
        <v>0</v>
      </c>
      <c r="G57" s="329">
        <v>0</v>
      </c>
      <c r="H57" s="330">
        <v>0</v>
      </c>
      <c r="I57" s="330">
        <v>0</v>
      </c>
      <c r="J57" s="329">
        <v>0</v>
      </c>
    </row>
    <row r="58" spans="1:10" ht="15.75" x14ac:dyDescent="0.25">
      <c r="A58" s="6"/>
      <c r="B58" s="401" t="s">
        <v>544</v>
      </c>
      <c r="C58" s="8" t="s">
        <v>146</v>
      </c>
      <c r="D58" s="346"/>
      <c r="E58" s="330">
        <v>0</v>
      </c>
      <c r="F58" s="330">
        <v>0</v>
      </c>
      <c r="G58" s="329">
        <v>0</v>
      </c>
      <c r="H58" s="330">
        <v>0</v>
      </c>
      <c r="I58" s="330">
        <v>0</v>
      </c>
      <c r="J58" s="329">
        <v>0</v>
      </c>
    </row>
    <row r="59" spans="1:10" ht="15.75" x14ac:dyDescent="0.25">
      <c r="A59" s="6"/>
      <c r="B59" s="401" t="s">
        <v>545</v>
      </c>
      <c r="C59" s="8" t="s">
        <v>147</v>
      </c>
      <c r="D59" s="346"/>
      <c r="E59" s="513">
        <v>3629526</v>
      </c>
      <c r="F59" s="526">
        <v>533035</v>
      </c>
      <c r="G59" s="525">
        <v>4162561</v>
      </c>
      <c r="H59" s="513">
        <v>2729573</v>
      </c>
      <c r="I59" s="526">
        <v>355166</v>
      </c>
      <c r="J59" s="538">
        <v>3084739</v>
      </c>
    </row>
    <row r="60" spans="1:10" ht="15.75" x14ac:dyDescent="0.25">
      <c r="A60" s="6"/>
      <c r="B60" s="401" t="s">
        <v>546</v>
      </c>
      <c r="C60" s="8" t="s">
        <v>148</v>
      </c>
      <c r="D60" s="346"/>
      <c r="E60" s="513">
        <v>1095550</v>
      </c>
      <c r="F60" s="526">
        <v>289491</v>
      </c>
      <c r="G60" s="525">
        <v>1385041</v>
      </c>
      <c r="H60" s="513">
        <v>968091</v>
      </c>
      <c r="I60" s="526">
        <v>217904</v>
      </c>
      <c r="J60" s="538">
        <v>1185995</v>
      </c>
    </row>
    <row r="61" spans="1:10" ht="15.75" x14ac:dyDescent="0.25">
      <c r="A61" s="6"/>
      <c r="B61" s="401" t="s">
        <v>547</v>
      </c>
      <c r="C61" s="8" t="s">
        <v>149</v>
      </c>
      <c r="D61" s="346"/>
      <c r="E61" s="330">
        <v>0</v>
      </c>
      <c r="F61" s="330">
        <v>0</v>
      </c>
      <c r="G61" s="329">
        <v>0</v>
      </c>
      <c r="H61" s="330">
        <v>0</v>
      </c>
      <c r="I61" s="330">
        <v>0</v>
      </c>
      <c r="J61" s="329">
        <v>0</v>
      </c>
    </row>
    <row r="62" spans="1:10" ht="15.75" x14ac:dyDescent="0.25">
      <c r="A62" s="6"/>
      <c r="B62" s="401" t="s">
        <v>548</v>
      </c>
      <c r="C62" s="8" t="s">
        <v>150</v>
      </c>
      <c r="D62" s="346"/>
      <c r="E62" s="330">
        <v>0</v>
      </c>
      <c r="F62" s="330">
        <v>0</v>
      </c>
      <c r="G62" s="329">
        <v>0</v>
      </c>
      <c r="H62" s="330">
        <v>0</v>
      </c>
      <c r="I62" s="330">
        <v>0</v>
      </c>
      <c r="J62" s="329">
        <v>0</v>
      </c>
    </row>
    <row r="63" spans="1:10" ht="15.75" x14ac:dyDescent="0.25">
      <c r="A63" s="6"/>
      <c r="B63" s="401" t="s">
        <v>549</v>
      </c>
      <c r="C63" s="8" t="s">
        <v>151</v>
      </c>
      <c r="D63" s="346"/>
      <c r="E63" s="513">
        <v>897</v>
      </c>
      <c r="F63" s="526">
        <v>3512085</v>
      </c>
      <c r="G63" s="525">
        <v>3512982</v>
      </c>
      <c r="H63" s="329">
        <v>0</v>
      </c>
      <c r="I63" s="526">
        <v>1184805</v>
      </c>
      <c r="J63" s="538">
        <v>1184805</v>
      </c>
    </row>
    <row r="64" spans="1:10" ht="15.75" x14ac:dyDescent="0.25">
      <c r="A64" s="6"/>
      <c r="B64" s="401" t="s">
        <v>550</v>
      </c>
      <c r="C64" s="8" t="s">
        <v>152</v>
      </c>
      <c r="D64" s="346"/>
      <c r="E64" s="513">
        <v>1526761</v>
      </c>
      <c r="F64" s="526">
        <v>3125572</v>
      </c>
      <c r="G64" s="525">
        <v>4652333</v>
      </c>
      <c r="H64" s="513">
        <v>2925604</v>
      </c>
      <c r="I64" s="526">
        <v>5833577</v>
      </c>
      <c r="J64" s="538">
        <v>8759181</v>
      </c>
    </row>
    <row r="65" spans="1:10" ht="15.75" x14ac:dyDescent="0.25">
      <c r="A65" s="6"/>
      <c r="B65" s="397" t="s">
        <v>61</v>
      </c>
      <c r="C65" s="11" t="s">
        <v>153</v>
      </c>
      <c r="D65" s="346"/>
      <c r="E65" s="512">
        <v>539233127</v>
      </c>
      <c r="F65" s="512">
        <v>115098492</v>
      </c>
      <c r="G65" s="527">
        <v>654331619</v>
      </c>
      <c r="H65" s="512">
        <v>494235115</v>
      </c>
      <c r="I65" s="512">
        <v>96148511</v>
      </c>
      <c r="J65" s="537">
        <v>590383626</v>
      </c>
    </row>
    <row r="66" spans="1:10" ht="15.75" x14ac:dyDescent="0.25">
      <c r="A66" s="6"/>
      <c r="B66" s="398" t="s">
        <v>551</v>
      </c>
      <c r="C66" s="8" t="s">
        <v>154</v>
      </c>
      <c r="D66" s="346"/>
      <c r="E66" s="513">
        <v>58627</v>
      </c>
      <c r="F66" s="329">
        <v>0</v>
      </c>
      <c r="G66" s="525">
        <v>58627</v>
      </c>
      <c r="H66" s="513">
        <v>72701</v>
      </c>
      <c r="I66" s="329">
        <v>0</v>
      </c>
      <c r="J66" s="538">
        <v>72701</v>
      </c>
    </row>
    <row r="67" spans="1:10" ht="15.75" x14ac:dyDescent="0.25">
      <c r="A67" s="6"/>
      <c r="B67" s="401" t="s">
        <v>552</v>
      </c>
      <c r="C67" s="8" t="s">
        <v>155</v>
      </c>
      <c r="D67" s="346"/>
      <c r="E67" s="513">
        <v>203598453</v>
      </c>
      <c r="F67" s="526">
        <v>24119442</v>
      </c>
      <c r="G67" s="525">
        <v>227717895</v>
      </c>
      <c r="H67" s="513">
        <v>182565228</v>
      </c>
      <c r="I67" s="526">
        <v>20011591</v>
      </c>
      <c r="J67" s="538">
        <v>202576819</v>
      </c>
    </row>
    <row r="68" spans="1:10" ht="15.75" x14ac:dyDescent="0.25">
      <c r="A68" s="6"/>
      <c r="B68" s="398" t="s">
        <v>553</v>
      </c>
      <c r="C68" s="8" t="s">
        <v>156</v>
      </c>
      <c r="D68" s="346"/>
      <c r="E68" s="513">
        <v>9558608</v>
      </c>
      <c r="F68" s="526">
        <v>4994266</v>
      </c>
      <c r="G68" s="525">
        <v>14552874</v>
      </c>
      <c r="H68" s="513">
        <v>8269560</v>
      </c>
      <c r="I68" s="526">
        <v>2435120</v>
      </c>
      <c r="J68" s="538">
        <v>10704680</v>
      </c>
    </row>
    <row r="69" spans="1:10" ht="15.75" x14ac:dyDescent="0.25">
      <c r="A69" s="6"/>
      <c r="B69" s="401" t="s">
        <v>554</v>
      </c>
      <c r="C69" s="8" t="s">
        <v>157</v>
      </c>
      <c r="D69" s="346"/>
      <c r="E69" s="330">
        <v>0</v>
      </c>
      <c r="F69" s="330">
        <v>0</v>
      </c>
      <c r="G69" s="329">
        <v>0</v>
      </c>
      <c r="H69" s="330">
        <v>0</v>
      </c>
      <c r="I69" s="330">
        <v>0</v>
      </c>
      <c r="J69" s="329">
        <v>0</v>
      </c>
    </row>
    <row r="70" spans="1:10" ht="15.75" x14ac:dyDescent="0.25">
      <c r="A70" s="6"/>
      <c r="B70" s="398" t="s">
        <v>555</v>
      </c>
      <c r="C70" s="8" t="s">
        <v>158</v>
      </c>
      <c r="D70" s="346"/>
      <c r="E70" s="513">
        <v>58823192</v>
      </c>
      <c r="F70" s="526">
        <v>1949393</v>
      </c>
      <c r="G70" s="525">
        <v>60772585</v>
      </c>
      <c r="H70" s="513">
        <v>62581608</v>
      </c>
      <c r="I70" s="526">
        <v>1350437</v>
      </c>
      <c r="J70" s="538">
        <v>63932045</v>
      </c>
    </row>
    <row r="71" spans="1:10" ht="15.75" x14ac:dyDescent="0.25">
      <c r="A71" s="6"/>
      <c r="B71" s="401" t="s">
        <v>556</v>
      </c>
      <c r="C71" s="8" t="s">
        <v>159</v>
      </c>
      <c r="D71" s="346"/>
      <c r="E71" s="513">
        <v>266960594</v>
      </c>
      <c r="F71" s="526">
        <v>84035391</v>
      </c>
      <c r="G71" s="525">
        <v>350995985</v>
      </c>
      <c r="H71" s="513">
        <v>240505750</v>
      </c>
      <c r="I71" s="526">
        <v>72351363</v>
      </c>
      <c r="J71" s="538">
        <v>312857113</v>
      </c>
    </row>
    <row r="72" spans="1:10" ht="15.75" x14ac:dyDescent="0.25">
      <c r="A72" s="6"/>
      <c r="B72" s="401" t="s">
        <v>557</v>
      </c>
      <c r="C72" s="8" t="s">
        <v>160</v>
      </c>
      <c r="D72" s="346"/>
      <c r="E72" s="513">
        <v>233653</v>
      </c>
      <c r="F72" s="330">
        <v>0</v>
      </c>
      <c r="G72" s="525">
        <v>233653</v>
      </c>
      <c r="H72" s="513">
        <v>240268</v>
      </c>
      <c r="I72" s="330">
        <v>0</v>
      </c>
      <c r="J72" s="538">
        <v>240268</v>
      </c>
    </row>
    <row r="73" spans="1:10" ht="15.75" x14ac:dyDescent="0.25">
      <c r="A73" s="6"/>
      <c r="B73" s="397" t="s">
        <v>62</v>
      </c>
      <c r="C73" s="23" t="s">
        <v>161</v>
      </c>
      <c r="D73" s="346"/>
      <c r="E73" s="328">
        <v>0</v>
      </c>
      <c r="F73" s="528">
        <v>143413</v>
      </c>
      <c r="G73" s="527">
        <v>143413</v>
      </c>
      <c r="H73" s="328">
        <v>0</v>
      </c>
      <c r="I73" s="528">
        <v>102434</v>
      </c>
      <c r="J73" s="537">
        <v>102434</v>
      </c>
    </row>
    <row r="74" spans="1:10" ht="15.75" x14ac:dyDescent="0.25">
      <c r="A74" s="6"/>
      <c r="B74" s="399"/>
      <c r="C74" s="17"/>
      <c r="D74" s="346"/>
      <c r="E74" s="513"/>
      <c r="F74" s="529"/>
      <c r="G74" s="530"/>
      <c r="H74" s="513"/>
      <c r="I74" s="529"/>
      <c r="J74" s="538"/>
    </row>
    <row r="75" spans="1:10" ht="15.75" x14ac:dyDescent="0.25">
      <c r="A75" s="28"/>
      <c r="B75" s="403"/>
      <c r="C75" s="162" t="s">
        <v>162</v>
      </c>
      <c r="D75" s="31"/>
      <c r="E75" s="515">
        <v>558379315</v>
      </c>
      <c r="F75" s="515">
        <v>174878960</v>
      </c>
      <c r="G75" s="531">
        <v>733258275</v>
      </c>
      <c r="H75" s="515">
        <v>515173948</v>
      </c>
      <c r="I75" s="515">
        <v>136010304</v>
      </c>
      <c r="J75" s="541">
        <v>651184252</v>
      </c>
    </row>
    <row r="79" spans="1:10" x14ac:dyDescent="0.2">
      <c r="E79" s="255">
        <f t="shared" ref="E79:J79" si="0">+E9-E10-E27-E44</f>
        <v>0</v>
      </c>
      <c r="F79" s="255">
        <f t="shared" si="0"/>
        <v>0</v>
      </c>
      <c r="G79" s="255">
        <f t="shared" si="0"/>
        <v>0</v>
      </c>
      <c r="H79" s="255">
        <f t="shared" si="0"/>
        <v>0</v>
      </c>
      <c r="I79" s="255">
        <f t="shared" si="0"/>
        <v>0</v>
      </c>
      <c r="J79" s="255">
        <f t="shared" si="0"/>
        <v>0</v>
      </c>
    </row>
    <row r="80" spans="1:10" x14ac:dyDescent="0.2">
      <c r="E80" s="255">
        <f t="shared" ref="E80:J80" si="1">+E10-E11-E15-E18-E21-E22-E25-E26</f>
        <v>0</v>
      </c>
      <c r="F80" s="255">
        <f t="shared" si="1"/>
        <v>0</v>
      </c>
      <c r="G80" s="255">
        <f t="shared" si="1"/>
        <v>0</v>
      </c>
      <c r="H80" s="255">
        <f t="shared" si="1"/>
        <v>0</v>
      </c>
      <c r="I80" s="255">
        <f t="shared" si="1"/>
        <v>0</v>
      </c>
      <c r="J80" s="255">
        <f t="shared" si="1"/>
        <v>0</v>
      </c>
    </row>
    <row r="81" spans="5:10" x14ac:dyDescent="0.2">
      <c r="E81" s="255">
        <f t="shared" ref="E81:J81" si="2">+E11-E12-E13-E14</f>
        <v>0</v>
      </c>
      <c r="F81" s="255">
        <f t="shared" si="2"/>
        <v>0</v>
      </c>
      <c r="G81" s="255">
        <f t="shared" si="2"/>
        <v>0</v>
      </c>
      <c r="H81" s="255">
        <f t="shared" si="2"/>
        <v>0</v>
      </c>
      <c r="I81" s="255">
        <f t="shared" si="2"/>
        <v>0</v>
      </c>
      <c r="J81" s="255">
        <f t="shared" si="2"/>
        <v>0</v>
      </c>
    </row>
    <row r="82" spans="5:10" x14ac:dyDescent="0.2">
      <c r="E82" s="255">
        <f t="shared" ref="E82:J82" si="3">+E15-E16-E17</f>
        <v>0</v>
      </c>
      <c r="F82" s="255">
        <f t="shared" si="3"/>
        <v>0</v>
      </c>
      <c r="G82" s="255">
        <f t="shared" si="3"/>
        <v>0</v>
      </c>
      <c r="H82" s="255">
        <f t="shared" si="3"/>
        <v>0</v>
      </c>
      <c r="I82" s="255">
        <f t="shared" si="3"/>
        <v>0</v>
      </c>
      <c r="J82" s="255">
        <f t="shared" si="3"/>
        <v>0</v>
      </c>
    </row>
    <row r="83" spans="5:10" x14ac:dyDescent="0.2">
      <c r="E83" s="255">
        <f t="shared" ref="E83:J83" si="4">+E22-E23-E24</f>
        <v>0</v>
      </c>
      <c r="F83" s="255">
        <f t="shared" si="4"/>
        <v>0</v>
      </c>
      <c r="G83" s="255">
        <f t="shared" si="4"/>
        <v>0</v>
      </c>
      <c r="H83" s="255">
        <f t="shared" si="4"/>
        <v>0</v>
      </c>
      <c r="I83" s="255">
        <f t="shared" si="4"/>
        <v>0</v>
      </c>
      <c r="J83" s="255">
        <f t="shared" si="4"/>
        <v>0</v>
      </c>
    </row>
    <row r="84" spans="5:10" x14ac:dyDescent="0.2">
      <c r="E84" s="255">
        <f t="shared" ref="E84:J84" si="5">+E27-E28-E41</f>
        <v>0</v>
      </c>
      <c r="F84" s="255">
        <f t="shared" si="5"/>
        <v>0</v>
      </c>
      <c r="G84" s="255">
        <f t="shared" si="5"/>
        <v>0</v>
      </c>
      <c r="H84" s="255">
        <f t="shared" si="5"/>
        <v>0</v>
      </c>
      <c r="I84" s="255">
        <f t="shared" si="5"/>
        <v>0</v>
      </c>
      <c r="J84" s="255">
        <f t="shared" si="5"/>
        <v>0</v>
      </c>
    </row>
    <row r="85" spans="5:10" x14ac:dyDescent="0.2">
      <c r="E85" s="255">
        <f t="shared" ref="E85:J85" si="6">+E28-SUM(E29:E40)</f>
        <v>0</v>
      </c>
      <c r="F85" s="255">
        <f t="shared" si="6"/>
        <v>0</v>
      </c>
      <c r="G85" s="255">
        <f t="shared" si="6"/>
        <v>0</v>
      </c>
      <c r="H85" s="255">
        <f t="shared" si="6"/>
        <v>0</v>
      </c>
      <c r="I85" s="255">
        <f t="shared" si="6"/>
        <v>0</v>
      </c>
      <c r="J85" s="255">
        <f t="shared" si="6"/>
        <v>0</v>
      </c>
    </row>
    <row r="86" spans="5:10" x14ac:dyDescent="0.2">
      <c r="E86" s="255">
        <f t="shared" ref="E86:J86" si="7">+E41-E42-E43</f>
        <v>0</v>
      </c>
      <c r="F86" s="255">
        <f t="shared" si="7"/>
        <v>0</v>
      </c>
      <c r="G86" s="255">
        <f t="shared" si="7"/>
        <v>0</v>
      </c>
      <c r="H86" s="255">
        <f t="shared" si="7"/>
        <v>0</v>
      </c>
      <c r="I86" s="255">
        <f t="shared" si="7"/>
        <v>0</v>
      </c>
      <c r="J86" s="255">
        <f t="shared" si="7"/>
        <v>0</v>
      </c>
    </row>
    <row r="87" spans="5:10" x14ac:dyDescent="0.2">
      <c r="E87" s="255">
        <f t="shared" ref="E87:J87" si="8">+E44-E45-E49-E54</f>
        <v>0</v>
      </c>
      <c r="F87" s="255">
        <f t="shared" si="8"/>
        <v>0</v>
      </c>
      <c r="G87" s="255">
        <f t="shared" si="8"/>
        <v>0</v>
      </c>
      <c r="H87" s="255">
        <f t="shared" si="8"/>
        <v>0</v>
      </c>
      <c r="I87" s="255">
        <f t="shared" si="8"/>
        <v>0</v>
      </c>
      <c r="J87" s="255">
        <f t="shared" si="8"/>
        <v>0</v>
      </c>
    </row>
    <row r="88" spans="5:10" x14ac:dyDescent="0.2">
      <c r="E88" s="255">
        <f t="shared" ref="E88:J88" si="9">+E45-E46-E47-E48</f>
        <v>0</v>
      </c>
      <c r="F88" s="255">
        <f t="shared" si="9"/>
        <v>0</v>
      </c>
      <c r="G88" s="255">
        <f t="shared" si="9"/>
        <v>0</v>
      </c>
      <c r="H88" s="255">
        <f t="shared" si="9"/>
        <v>0</v>
      </c>
      <c r="I88" s="255">
        <f t="shared" si="9"/>
        <v>0</v>
      </c>
      <c r="J88" s="255">
        <f t="shared" si="9"/>
        <v>0</v>
      </c>
    </row>
    <row r="89" spans="5:10" x14ac:dyDescent="0.2">
      <c r="E89" s="255">
        <f t="shared" ref="E89:J89" si="10">+E49-E50-E53</f>
        <v>0</v>
      </c>
      <c r="F89" s="255">
        <f t="shared" si="10"/>
        <v>0</v>
      </c>
      <c r="G89" s="255">
        <f t="shared" si="10"/>
        <v>0</v>
      </c>
      <c r="H89" s="255">
        <f t="shared" si="10"/>
        <v>0</v>
      </c>
      <c r="I89" s="255">
        <f t="shared" si="10"/>
        <v>0</v>
      </c>
      <c r="J89" s="255">
        <f t="shared" si="10"/>
        <v>0</v>
      </c>
    </row>
    <row r="90" spans="5:10" x14ac:dyDescent="0.2">
      <c r="E90" s="255">
        <f t="shared" ref="E90:J90" si="11">+E50-E51-E52</f>
        <v>0</v>
      </c>
      <c r="F90" s="255">
        <f t="shared" si="11"/>
        <v>0</v>
      </c>
      <c r="G90" s="255">
        <f t="shared" si="11"/>
        <v>0</v>
      </c>
      <c r="H90" s="255">
        <f t="shared" si="11"/>
        <v>0</v>
      </c>
      <c r="I90" s="255">
        <f t="shared" si="11"/>
        <v>0</v>
      </c>
      <c r="J90" s="255">
        <f t="shared" si="11"/>
        <v>0</v>
      </c>
    </row>
    <row r="91" spans="5:10" x14ac:dyDescent="0.2">
      <c r="E91" s="255">
        <f t="shared" ref="E91:J91" si="12">+E55-E56-E65-E73</f>
        <v>0</v>
      </c>
      <c r="F91" s="255">
        <f t="shared" si="12"/>
        <v>0</v>
      </c>
      <c r="G91" s="255">
        <f t="shared" si="12"/>
        <v>0</v>
      </c>
      <c r="H91" s="255">
        <f t="shared" si="12"/>
        <v>0</v>
      </c>
      <c r="I91" s="255">
        <f t="shared" si="12"/>
        <v>0</v>
      </c>
      <c r="J91" s="255">
        <f t="shared" si="12"/>
        <v>0</v>
      </c>
    </row>
    <row r="92" spans="5:10" x14ac:dyDescent="0.2">
      <c r="E92" s="255">
        <f t="shared" ref="E92:J92" si="13">+E56-SUM(E57:E64)</f>
        <v>0</v>
      </c>
      <c r="F92" s="255">
        <f t="shared" si="13"/>
        <v>0</v>
      </c>
      <c r="G92" s="255">
        <f t="shared" si="13"/>
        <v>0</v>
      </c>
      <c r="H92" s="255">
        <f t="shared" si="13"/>
        <v>0</v>
      </c>
      <c r="I92" s="255">
        <f t="shared" si="13"/>
        <v>0</v>
      </c>
      <c r="J92" s="255">
        <f t="shared" si="13"/>
        <v>0</v>
      </c>
    </row>
    <row r="93" spans="5:10" x14ac:dyDescent="0.2">
      <c r="E93" s="255">
        <f t="shared" ref="E93:J93" si="14">+E65-SUM(E66:E72)</f>
        <v>0</v>
      </c>
      <c r="F93" s="255">
        <f t="shared" si="14"/>
        <v>0</v>
      </c>
      <c r="G93" s="255">
        <f t="shared" si="14"/>
        <v>0</v>
      </c>
      <c r="H93" s="255">
        <f t="shared" si="14"/>
        <v>0</v>
      </c>
      <c r="I93" s="255">
        <f t="shared" si="14"/>
        <v>0</v>
      </c>
      <c r="J93" s="255">
        <f t="shared" si="14"/>
        <v>0</v>
      </c>
    </row>
    <row r="94" spans="5:10" x14ac:dyDescent="0.2">
      <c r="E94" s="255">
        <f>+E75-E9-E55</f>
        <v>0</v>
      </c>
      <c r="F94" s="255">
        <f>+F75-F9-F55</f>
        <v>0</v>
      </c>
      <c r="G94" s="255">
        <f t="shared" ref="G94:J94" si="15">+G75-G9-G55</f>
        <v>0</v>
      </c>
      <c r="H94" s="255">
        <f t="shared" si="15"/>
        <v>0</v>
      </c>
      <c r="I94" s="255">
        <f t="shared" si="15"/>
        <v>0</v>
      </c>
      <c r="J94" s="255">
        <f t="shared" si="15"/>
        <v>0</v>
      </c>
    </row>
    <row r="95" spans="5:10" x14ac:dyDescent="0.2">
      <c r="E95" s="255"/>
    </row>
    <row r="96" spans="5:10" x14ac:dyDescent="0.2">
      <c r="E96" s="25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tabSelected="1" view="pageBreakPreview" zoomScale="60" zoomScaleNormal="70" workbookViewId="0">
      <selection activeCell="G10" sqref="G10"/>
    </sheetView>
  </sheetViews>
  <sheetFormatPr defaultRowHeight="15.75" x14ac:dyDescent="0.25"/>
  <cols>
    <col min="1" max="1" width="3.140625" style="122" customWidth="1"/>
    <col min="2" max="2" width="3.42578125" style="32" customWidth="1"/>
    <col min="3" max="3" width="9.140625" style="33" bestFit="1" customWidth="1"/>
    <col min="4" max="4" width="104.140625" style="32" bestFit="1" customWidth="1"/>
    <col min="5" max="5" width="8.28515625" style="32" bestFit="1" customWidth="1"/>
    <col min="6" max="9" width="22" style="160" customWidth="1"/>
    <col min="10" max="10" width="2.28515625" style="122" bestFit="1" customWidth="1"/>
    <col min="11" max="11" width="9.140625" style="122"/>
    <col min="12" max="12" width="13" style="271" hidden="1" customWidth="1"/>
    <col min="13" max="13" width="8.140625" style="122" hidden="1" customWidth="1"/>
    <col min="14" max="14" width="13" style="271" hidden="1" customWidth="1"/>
    <col min="15" max="15" width="9.140625" style="122" customWidth="1"/>
    <col min="16" max="16384" width="9.140625" style="122"/>
  </cols>
  <sheetData>
    <row r="1" spans="2:14" x14ac:dyDescent="0.25">
      <c r="B1" s="8"/>
      <c r="C1" s="7"/>
      <c r="D1" s="8"/>
      <c r="E1" s="8"/>
      <c r="F1" s="8"/>
      <c r="G1" s="8"/>
      <c r="H1" s="211"/>
      <c r="I1" s="211"/>
    </row>
    <row r="2" spans="2:14" x14ac:dyDescent="0.25">
      <c r="B2" s="213"/>
      <c r="C2" s="214"/>
      <c r="D2" s="214"/>
      <c r="E2" s="214"/>
      <c r="F2" s="214"/>
      <c r="G2" s="214"/>
      <c r="H2" s="214"/>
      <c r="I2" s="219"/>
    </row>
    <row r="3" spans="2:14" x14ac:dyDescent="0.25">
      <c r="B3" s="589" t="s">
        <v>567</v>
      </c>
      <c r="C3" s="590"/>
      <c r="D3" s="590"/>
      <c r="E3" s="590"/>
      <c r="F3" s="590"/>
      <c r="G3" s="590"/>
      <c r="H3" s="590"/>
      <c r="I3" s="591"/>
    </row>
    <row r="4" spans="2:14" x14ac:dyDescent="0.25">
      <c r="B4" s="28"/>
      <c r="C4" s="29"/>
      <c r="D4" s="30"/>
      <c r="E4" s="30"/>
      <c r="F4" s="462"/>
      <c r="G4" s="462"/>
      <c r="H4" s="30"/>
      <c r="I4" s="212"/>
    </row>
    <row r="5" spans="2:14" x14ac:dyDescent="0.25">
      <c r="B5" s="6"/>
      <c r="C5" s="7"/>
      <c r="D5" s="8"/>
      <c r="E5" s="168"/>
      <c r="F5" s="592" t="s">
        <v>358</v>
      </c>
      <c r="G5" s="593"/>
      <c r="H5" s="592" t="s">
        <v>358</v>
      </c>
      <c r="I5" s="593"/>
      <c r="J5" s="122" t="s">
        <v>372</v>
      </c>
    </row>
    <row r="6" spans="2:14" x14ac:dyDescent="0.25">
      <c r="B6" s="6"/>
      <c r="C6" s="7"/>
      <c r="D6" s="8"/>
      <c r="E6" s="168"/>
      <c r="F6" s="594" t="s">
        <v>374</v>
      </c>
      <c r="G6" s="595"/>
      <c r="H6" s="594" t="s">
        <v>374</v>
      </c>
      <c r="I6" s="595"/>
    </row>
    <row r="7" spans="2:14" x14ac:dyDescent="0.25">
      <c r="B7" s="6"/>
      <c r="C7" s="10"/>
      <c r="D7" s="11" t="s">
        <v>163</v>
      </c>
      <c r="E7" s="190" t="s">
        <v>2</v>
      </c>
      <c r="F7" s="581" t="s">
        <v>0</v>
      </c>
      <c r="G7" s="582"/>
      <c r="H7" s="581" t="s">
        <v>1</v>
      </c>
      <c r="I7" s="582"/>
    </row>
    <row r="8" spans="2:14" ht="15.75" customHeight="1" x14ac:dyDescent="0.25">
      <c r="B8" s="6"/>
      <c r="C8" s="7"/>
      <c r="D8" s="8"/>
      <c r="E8" s="585" t="s">
        <v>363</v>
      </c>
      <c r="F8" s="587" t="s">
        <v>605</v>
      </c>
      <c r="G8" s="583" t="s">
        <v>606</v>
      </c>
      <c r="H8" s="587" t="s">
        <v>603</v>
      </c>
      <c r="I8" s="583" t="s">
        <v>604</v>
      </c>
    </row>
    <row r="9" spans="2:14" x14ac:dyDescent="0.25">
      <c r="B9" s="28"/>
      <c r="C9" s="29"/>
      <c r="D9" s="217"/>
      <c r="E9" s="586"/>
      <c r="F9" s="588"/>
      <c r="G9" s="584"/>
      <c r="H9" s="588"/>
      <c r="I9" s="584"/>
    </row>
    <row r="10" spans="2:14" x14ac:dyDescent="0.25">
      <c r="B10" s="27"/>
      <c r="C10" s="360" t="s">
        <v>36</v>
      </c>
      <c r="D10" s="350" t="s">
        <v>431</v>
      </c>
      <c r="E10" s="169" t="s">
        <v>343</v>
      </c>
      <c r="F10" s="258">
        <v>4473040</v>
      </c>
      <c r="G10" s="339">
        <f>+F10-L10</f>
        <v>1608891</v>
      </c>
      <c r="H10" s="258">
        <v>3183915</v>
      </c>
      <c r="I10" s="258">
        <v>1232268</v>
      </c>
      <c r="L10" s="271">
        <v>2864149</v>
      </c>
      <c r="N10" s="271">
        <v>1951647</v>
      </c>
    </row>
    <row r="11" spans="2:14" x14ac:dyDescent="0.25">
      <c r="B11" s="6"/>
      <c r="C11" s="361" t="s">
        <v>4</v>
      </c>
      <c r="D11" s="351" t="s">
        <v>190</v>
      </c>
      <c r="E11" s="169"/>
      <c r="F11" s="270">
        <v>3318589</v>
      </c>
      <c r="G11" s="340">
        <f>+F11-L11</f>
        <v>1173890</v>
      </c>
      <c r="H11" s="270">
        <v>2607204</v>
      </c>
      <c r="I11" s="257">
        <v>963129</v>
      </c>
      <c r="L11" s="271">
        <v>2144699</v>
      </c>
      <c r="N11" s="271">
        <v>1644075</v>
      </c>
    </row>
    <row r="12" spans="2:14" x14ac:dyDescent="0.25">
      <c r="B12" s="6"/>
      <c r="C12" s="361" t="s">
        <v>21</v>
      </c>
      <c r="D12" s="351" t="s">
        <v>188</v>
      </c>
      <c r="E12" s="169"/>
      <c r="F12" s="270">
        <v>82506</v>
      </c>
      <c r="G12" s="340">
        <f>+F12-L12</f>
        <v>33266</v>
      </c>
      <c r="H12" s="270">
        <v>8523</v>
      </c>
      <c r="I12" s="257">
        <v>8089</v>
      </c>
      <c r="L12" s="271">
        <v>49240</v>
      </c>
      <c r="N12" s="271">
        <v>434</v>
      </c>
    </row>
    <row r="13" spans="2:14" x14ac:dyDescent="0.25">
      <c r="B13" s="6"/>
      <c r="C13" s="361" t="s">
        <v>65</v>
      </c>
      <c r="D13" s="351" t="s">
        <v>239</v>
      </c>
      <c r="E13" s="169"/>
      <c r="F13" s="270">
        <v>936</v>
      </c>
      <c r="G13" s="340">
        <f t="shared" ref="G13" si="0">+F13-L13</f>
        <v>336</v>
      </c>
      <c r="H13" s="270">
        <v>8939</v>
      </c>
      <c r="I13" s="257">
        <v>1716</v>
      </c>
      <c r="L13" s="271">
        <v>600</v>
      </c>
      <c r="N13" s="271">
        <v>7223</v>
      </c>
    </row>
    <row r="14" spans="2:14" x14ac:dyDescent="0.25">
      <c r="B14" s="6"/>
      <c r="C14" s="361" t="s">
        <v>66</v>
      </c>
      <c r="D14" s="351" t="s">
        <v>240</v>
      </c>
      <c r="E14" s="169"/>
      <c r="F14" s="270">
        <v>466</v>
      </c>
      <c r="G14" s="340">
        <f>+F14-L14</f>
        <v>0</v>
      </c>
      <c r="H14" s="270">
        <v>4685</v>
      </c>
      <c r="I14" s="257">
        <v>1068</v>
      </c>
      <c r="L14" s="271">
        <v>466</v>
      </c>
      <c r="N14" s="271">
        <v>3617</v>
      </c>
    </row>
    <row r="15" spans="2:14" x14ac:dyDescent="0.25">
      <c r="B15" s="6"/>
      <c r="C15" s="361" t="s">
        <v>67</v>
      </c>
      <c r="D15" s="351" t="s">
        <v>184</v>
      </c>
      <c r="E15" s="169"/>
      <c r="F15" s="270">
        <v>1006716</v>
      </c>
      <c r="G15" s="340">
        <f>+F15-L15</f>
        <v>376036</v>
      </c>
      <c r="H15" s="270">
        <v>487060</v>
      </c>
      <c r="I15" s="257">
        <v>233630</v>
      </c>
      <c r="L15" s="271">
        <v>630680</v>
      </c>
      <c r="N15" s="271">
        <v>253430</v>
      </c>
    </row>
    <row r="16" spans="2:14" x14ac:dyDescent="0.25">
      <c r="B16" s="6"/>
      <c r="C16" s="361" t="s">
        <v>241</v>
      </c>
      <c r="D16" s="351" t="s">
        <v>391</v>
      </c>
      <c r="E16" s="169"/>
      <c r="F16" s="270">
        <v>36020</v>
      </c>
      <c r="G16" s="340">
        <f>+F16-L16</f>
        <v>14056</v>
      </c>
      <c r="H16" s="270">
        <v>30360</v>
      </c>
      <c r="I16" s="257">
        <v>13154</v>
      </c>
      <c r="L16" s="271">
        <v>21964</v>
      </c>
      <c r="N16" s="271">
        <v>17206</v>
      </c>
    </row>
    <row r="17" spans="2:14" x14ac:dyDescent="0.25">
      <c r="B17" s="6"/>
      <c r="C17" s="361" t="s">
        <v>242</v>
      </c>
      <c r="D17" s="351" t="s">
        <v>432</v>
      </c>
      <c r="E17" s="169"/>
      <c r="F17" s="270">
        <v>873288</v>
      </c>
      <c r="G17" s="340">
        <f>+F17-L17</f>
        <v>340574</v>
      </c>
      <c r="H17" s="270">
        <v>392362</v>
      </c>
      <c r="I17" s="257">
        <v>173825</v>
      </c>
      <c r="L17" s="271">
        <v>532714</v>
      </c>
      <c r="N17" s="271">
        <v>218537</v>
      </c>
    </row>
    <row r="18" spans="2:14" x14ac:dyDescent="0.25">
      <c r="B18" s="6"/>
      <c r="C18" s="361" t="s">
        <v>243</v>
      </c>
      <c r="D18" s="351" t="s">
        <v>433</v>
      </c>
      <c r="E18" s="169"/>
      <c r="F18" s="270">
        <v>97408</v>
      </c>
      <c r="G18" s="340">
        <f>+F18-L18</f>
        <v>21406</v>
      </c>
      <c r="H18" s="270">
        <v>64338</v>
      </c>
      <c r="I18" s="257">
        <v>46651</v>
      </c>
      <c r="L18" s="271">
        <v>76002</v>
      </c>
      <c r="N18" s="271">
        <v>17687</v>
      </c>
    </row>
    <row r="19" spans="2:14" x14ac:dyDescent="0.25">
      <c r="B19" s="6"/>
      <c r="C19" s="361" t="s">
        <v>164</v>
      </c>
      <c r="D19" s="351" t="s">
        <v>185</v>
      </c>
      <c r="E19" s="169"/>
      <c r="F19" s="270">
        <v>28229</v>
      </c>
      <c r="G19" s="340">
        <f t="shared" ref="G19:G71" si="1">+F19-L19</f>
        <v>9525</v>
      </c>
      <c r="H19" s="270">
        <v>38747</v>
      </c>
      <c r="I19" s="257">
        <v>12967</v>
      </c>
      <c r="L19" s="271">
        <v>18704</v>
      </c>
      <c r="N19" s="271">
        <v>25780</v>
      </c>
    </row>
    <row r="20" spans="2:14" x14ac:dyDescent="0.25">
      <c r="B20" s="6"/>
      <c r="C20" s="361" t="s">
        <v>244</v>
      </c>
      <c r="D20" s="352" t="s">
        <v>434</v>
      </c>
      <c r="E20" s="169"/>
      <c r="F20" s="270">
        <v>35598</v>
      </c>
      <c r="G20" s="340">
        <f>+F20-L20</f>
        <v>15838</v>
      </c>
      <c r="H20" s="270">
        <v>28757</v>
      </c>
      <c r="I20" s="257">
        <v>11669</v>
      </c>
      <c r="L20" s="271">
        <v>19760</v>
      </c>
      <c r="N20" s="271">
        <v>17088</v>
      </c>
    </row>
    <row r="21" spans="2:14" x14ac:dyDescent="0.25">
      <c r="B21" s="6"/>
      <c r="C21" s="362" t="s">
        <v>38</v>
      </c>
      <c r="D21" s="353" t="s">
        <v>435</v>
      </c>
      <c r="E21" s="169" t="s">
        <v>344</v>
      </c>
      <c r="F21" s="259">
        <v>2979863</v>
      </c>
      <c r="G21" s="341">
        <f t="shared" si="1"/>
        <v>1041903</v>
      </c>
      <c r="H21" s="259">
        <v>1259965</v>
      </c>
      <c r="I21" s="259">
        <v>537113</v>
      </c>
      <c r="L21" s="271">
        <v>1937960</v>
      </c>
      <c r="N21" s="271">
        <v>722852</v>
      </c>
    </row>
    <row r="22" spans="2:14" x14ac:dyDescent="0.25">
      <c r="B22" s="27"/>
      <c r="C22" s="363" t="s">
        <v>39</v>
      </c>
      <c r="D22" s="354" t="s">
        <v>191</v>
      </c>
      <c r="E22" s="169"/>
      <c r="F22" s="270">
        <v>1364816</v>
      </c>
      <c r="G22" s="439">
        <f t="shared" si="1"/>
        <v>482641</v>
      </c>
      <c r="H22" s="270">
        <v>750588</v>
      </c>
      <c r="I22" s="270">
        <v>275637</v>
      </c>
      <c r="L22" s="271">
        <v>882175</v>
      </c>
      <c r="N22" s="271">
        <v>474951</v>
      </c>
    </row>
    <row r="23" spans="2:14" x14ac:dyDescent="0.25">
      <c r="B23" s="6"/>
      <c r="C23" s="363" t="s">
        <v>40</v>
      </c>
      <c r="D23" s="352" t="s">
        <v>436</v>
      </c>
      <c r="E23" s="169"/>
      <c r="F23" s="270">
        <v>821642</v>
      </c>
      <c r="G23" s="340">
        <f t="shared" si="1"/>
        <v>251703</v>
      </c>
      <c r="H23" s="270">
        <v>323118</v>
      </c>
      <c r="I23" s="257">
        <v>189776</v>
      </c>
      <c r="L23" s="271">
        <v>569939</v>
      </c>
      <c r="N23" s="271">
        <v>133342</v>
      </c>
    </row>
    <row r="24" spans="2:14" x14ac:dyDescent="0.25">
      <c r="B24" s="6"/>
      <c r="C24" s="363" t="s">
        <v>41</v>
      </c>
      <c r="D24" s="351" t="s">
        <v>333</v>
      </c>
      <c r="E24" s="169"/>
      <c r="F24" s="270">
        <v>596241</v>
      </c>
      <c r="G24" s="340">
        <f t="shared" si="1"/>
        <v>240801</v>
      </c>
      <c r="H24" s="270">
        <v>31364</v>
      </c>
      <c r="I24" s="257">
        <v>16285</v>
      </c>
      <c r="L24" s="271">
        <v>355440</v>
      </c>
      <c r="N24" s="271">
        <v>15079</v>
      </c>
    </row>
    <row r="25" spans="2:14" x14ac:dyDescent="0.25">
      <c r="B25" s="6"/>
      <c r="C25" s="363" t="s">
        <v>42</v>
      </c>
      <c r="D25" s="354" t="s">
        <v>192</v>
      </c>
      <c r="E25" s="169"/>
      <c r="F25" s="270">
        <v>0</v>
      </c>
      <c r="G25" s="340">
        <f t="shared" si="1"/>
        <v>0</v>
      </c>
      <c r="H25" s="270">
        <v>0</v>
      </c>
      <c r="I25" s="257">
        <v>0</v>
      </c>
      <c r="L25" s="271">
        <v>0</v>
      </c>
      <c r="N25" s="271">
        <v>0</v>
      </c>
    </row>
    <row r="26" spans="2:14" x14ac:dyDescent="0.25">
      <c r="B26" s="6"/>
      <c r="C26" s="363" t="s">
        <v>44</v>
      </c>
      <c r="D26" s="354" t="s">
        <v>575</v>
      </c>
      <c r="E26" s="169"/>
      <c r="F26" s="270">
        <v>46152</v>
      </c>
      <c r="G26" s="340">
        <f t="shared" si="1"/>
        <v>15787</v>
      </c>
      <c r="H26" s="270">
        <v>47653</v>
      </c>
      <c r="I26" s="257">
        <v>15331</v>
      </c>
      <c r="L26" s="271">
        <v>30365</v>
      </c>
      <c r="N26" s="271">
        <v>32322</v>
      </c>
    </row>
    <row r="27" spans="2:14" x14ac:dyDescent="0.25">
      <c r="B27" s="6"/>
      <c r="C27" s="363" t="s">
        <v>45</v>
      </c>
      <c r="D27" s="352" t="s">
        <v>437</v>
      </c>
      <c r="E27" s="169"/>
      <c r="F27" s="270">
        <v>151012</v>
      </c>
      <c r="G27" s="340">
        <f t="shared" si="1"/>
        <v>50971</v>
      </c>
      <c r="H27" s="270">
        <v>107242</v>
      </c>
      <c r="I27" s="257">
        <v>40084</v>
      </c>
      <c r="L27" s="271">
        <v>100041</v>
      </c>
      <c r="N27" s="271">
        <v>67158</v>
      </c>
    </row>
    <row r="28" spans="2:14" x14ac:dyDescent="0.25">
      <c r="B28" s="6"/>
      <c r="C28" s="360" t="s">
        <v>50</v>
      </c>
      <c r="D28" s="355" t="s">
        <v>438</v>
      </c>
      <c r="E28" s="169"/>
      <c r="F28" s="259">
        <v>1493177</v>
      </c>
      <c r="G28" s="341">
        <f t="shared" si="1"/>
        <v>566988</v>
      </c>
      <c r="H28" s="259">
        <v>1923950</v>
      </c>
      <c r="I28" s="259">
        <v>695155</v>
      </c>
      <c r="L28" s="271">
        <v>926189</v>
      </c>
      <c r="N28" s="271">
        <v>1228795</v>
      </c>
    </row>
    <row r="29" spans="2:14" x14ac:dyDescent="0.25">
      <c r="B29" s="27"/>
      <c r="C29" s="360" t="s">
        <v>60</v>
      </c>
      <c r="D29" s="355" t="s">
        <v>334</v>
      </c>
      <c r="E29" s="169"/>
      <c r="F29" s="259">
        <v>164574</v>
      </c>
      <c r="G29" s="341">
        <f t="shared" si="1"/>
        <v>58941</v>
      </c>
      <c r="H29" s="259">
        <v>55551</v>
      </c>
      <c r="I29" s="259">
        <v>7188</v>
      </c>
      <c r="L29" s="271">
        <v>105633</v>
      </c>
      <c r="N29" s="271">
        <v>48363</v>
      </c>
    </row>
    <row r="30" spans="2:14" x14ac:dyDescent="0.25">
      <c r="B30" s="27"/>
      <c r="C30" s="363" t="s">
        <v>168</v>
      </c>
      <c r="D30" s="354" t="s">
        <v>10</v>
      </c>
      <c r="E30" s="169"/>
      <c r="F30" s="270">
        <v>354196</v>
      </c>
      <c r="G30" s="439">
        <f t="shared" si="1"/>
        <v>124580</v>
      </c>
      <c r="H30" s="270">
        <v>230679</v>
      </c>
      <c r="I30" s="270">
        <v>75747</v>
      </c>
      <c r="L30" s="271">
        <v>229616</v>
      </c>
      <c r="N30" s="271">
        <v>154932</v>
      </c>
    </row>
    <row r="31" spans="2:14" x14ac:dyDescent="0.25">
      <c r="B31" s="6"/>
      <c r="C31" s="363" t="s">
        <v>169</v>
      </c>
      <c r="D31" s="354" t="s">
        <v>171</v>
      </c>
      <c r="E31" s="169"/>
      <c r="F31" s="270">
        <v>80433</v>
      </c>
      <c r="G31" s="340">
        <f t="shared" si="1"/>
        <v>26290</v>
      </c>
      <c r="H31" s="270">
        <v>64682</v>
      </c>
      <c r="I31" s="257">
        <v>20978</v>
      </c>
      <c r="L31" s="271">
        <v>54143</v>
      </c>
      <c r="N31" s="271">
        <v>43704</v>
      </c>
    </row>
    <row r="32" spans="2:14" x14ac:dyDescent="0.25">
      <c r="B32" s="6"/>
      <c r="C32" s="363" t="s">
        <v>170</v>
      </c>
      <c r="D32" s="354" t="s">
        <v>73</v>
      </c>
      <c r="E32" s="169" t="s">
        <v>351</v>
      </c>
      <c r="F32" s="270">
        <v>273763</v>
      </c>
      <c r="G32" s="340">
        <f t="shared" si="1"/>
        <v>98290</v>
      </c>
      <c r="H32" s="270">
        <v>165997</v>
      </c>
      <c r="I32" s="257">
        <v>54769</v>
      </c>
      <c r="L32" s="271">
        <v>175473</v>
      </c>
      <c r="N32" s="271">
        <v>111228</v>
      </c>
    </row>
    <row r="33" spans="2:14" x14ac:dyDescent="0.25">
      <c r="B33" s="6"/>
      <c r="C33" s="363" t="s">
        <v>68</v>
      </c>
      <c r="D33" s="354" t="s">
        <v>439</v>
      </c>
      <c r="E33" s="169"/>
      <c r="F33" s="270">
        <v>189622</v>
      </c>
      <c r="G33" s="340">
        <f t="shared" si="1"/>
        <v>65639</v>
      </c>
      <c r="H33" s="270">
        <v>175128</v>
      </c>
      <c r="I33" s="257">
        <v>68559</v>
      </c>
      <c r="L33" s="271">
        <v>123983</v>
      </c>
      <c r="N33" s="271">
        <v>106569</v>
      </c>
    </row>
    <row r="34" spans="2:14" x14ac:dyDescent="0.25">
      <c r="B34" s="6"/>
      <c r="C34" s="363" t="s">
        <v>172</v>
      </c>
      <c r="D34" s="351" t="s">
        <v>440</v>
      </c>
      <c r="E34" s="169"/>
      <c r="F34" s="270">
        <v>0</v>
      </c>
      <c r="G34" s="340">
        <f t="shared" si="1"/>
        <v>0</v>
      </c>
      <c r="H34" s="270">
        <v>0</v>
      </c>
      <c r="I34" s="257">
        <v>0</v>
      </c>
      <c r="L34" s="271">
        <v>0</v>
      </c>
      <c r="N34" s="271">
        <v>0</v>
      </c>
    </row>
    <row r="35" spans="2:14" x14ac:dyDescent="0.25">
      <c r="B35" s="6"/>
      <c r="C35" s="363" t="s">
        <v>173</v>
      </c>
      <c r="D35" s="354" t="s">
        <v>73</v>
      </c>
      <c r="E35" s="169" t="s">
        <v>351</v>
      </c>
      <c r="F35" s="270">
        <v>189622</v>
      </c>
      <c r="G35" s="340">
        <f t="shared" si="1"/>
        <v>65639</v>
      </c>
      <c r="H35" s="270">
        <v>175128</v>
      </c>
      <c r="I35" s="257">
        <v>68559</v>
      </c>
      <c r="L35" s="271">
        <v>123983</v>
      </c>
      <c r="N35" s="271">
        <v>106569</v>
      </c>
    </row>
    <row r="36" spans="2:14" x14ac:dyDescent="0.25">
      <c r="B36" s="27"/>
      <c r="C36" s="365" t="s">
        <v>61</v>
      </c>
      <c r="D36" s="355" t="s">
        <v>174</v>
      </c>
      <c r="E36" s="169"/>
      <c r="F36" s="259">
        <v>19</v>
      </c>
      <c r="G36" s="341">
        <f t="shared" si="1"/>
        <v>0</v>
      </c>
      <c r="H36" s="259">
        <v>8</v>
      </c>
      <c r="I36" s="259">
        <v>8</v>
      </c>
      <c r="L36" s="271">
        <v>19</v>
      </c>
      <c r="N36" s="271">
        <v>0</v>
      </c>
    </row>
    <row r="37" spans="2:14" x14ac:dyDescent="0.25">
      <c r="B37" s="27"/>
      <c r="C37" s="360" t="s">
        <v>62</v>
      </c>
      <c r="D37" s="355" t="s">
        <v>442</v>
      </c>
      <c r="E37" s="169" t="s">
        <v>345</v>
      </c>
      <c r="F37" s="259">
        <v>202073</v>
      </c>
      <c r="G37" s="341">
        <f t="shared" si="1"/>
        <v>88194</v>
      </c>
      <c r="H37" s="259">
        <v>458100</v>
      </c>
      <c r="I37" s="259">
        <v>112770</v>
      </c>
      <c r="L37" s="271">
        <v>113879</v>
      </c>
      <c r="N37" s="271">
        <v>345330</v>
      </c>
    </row>
    <row r="38" spans="2:14" x14ac:dyDescent="0.25">
      <c r="B38" s="6"/>
      <c r="C38" s="363" t="s">
        <v>74</v>
      </c>
      <c r="D38" s="354" t="s">
        <v>230</v>
      </c>
      <c r="E38" s="169"/>
      <c r="F38" s="270">
        <v>310</v>
      </c>
      <c r="G38" s="340">
        <f t="shared" si="1"/>
        <v>5156</v>
      </c>
      <c r="H38" s="270">
        <v>24463</v>
      </c>
      <c r="I38" s="257">
        <v>7836</v>
      </c>
      <c r="L38" s="271">
        <v>-4846</v>
      </c>
      <c r="N38" s="271">
        <v>16627</v>
      </c>
    </row>
    <row r="39" spans="2:14" x14ac:dyDescent="0.25">
      <c r="B39" s="6"/>
      <c r="C39" s="363" t="s">
        <v>75</v>
      </c>
      <c r="D39" s="354" t="s">
        <v>359</v>
      </c>
      <c r="E39" s="169"/>
      <c r="F39" s="270">
        <v>703310</v>
      </c>
      <c r="G39" s="340">
        <f t="shared" si="1"/>
        <v>106380</v>
      </c>
      <c r="H39" s="270">
        <v>171445</v>
      </c>
      <c r="I39" s="257">
        <v>260721</v>
      </c>
      <c r="L39" s="271">
        <v>596930</v>
      </c>
      <c r="N39" s="271">
        <v>-89276</v>
      </c>
    </row>
    <row r="40" spans="2:14" x14ac:dyDescent="0.25">
      <c r="B40" s="6"/>
      <c r="C40" s="363" t="s">
        <v>558</v>
      </c>
      <c r="D40" s="354" t="s">
        <v>443</v>
      </c>
      <c r="E40" s="169"/>
      <c r="F40" s="270">
        <v>-501547</v>
      </c>
      <c r="G40" s="340">
        <f t="shared" si="1"/>
        <v>-23342</v>
      </c>
      <c r="H40" s="270">
        <v>262192</v>
      </c>
      <c r="I40" s="257">
        <v>-155787</v>
      </c>
      <c r="L40" s="271">
        <v>-478205</v>
      </c>
      <c r="N40" s="271">
        <v>417979</v>
      </c>
    </row>
    <row r="41" spans="2:14" x14ac:dyDescent="0.25">
      <c r="B41" s="27"/>
      <c r="C41" s="360" t="s">
        <v>63</v>
      </c>
      <c r="D41" s="355" t="s">
        <v>175</v>
      </c>
      <c r="E41" s="169" t="s">
        <v>346</v>
      </c>
      <c r="F41" s="259">
        <v>650001</v>
      </c>
      <c r="G41" s="341">
        <f t="shared" si="1"/>
        <v>146864</v>
      </c>
      <c r="H41" s="259">
        <v>482830</v>
      </c>
      <c r="I41" s="259">
        <v>150304</v>
      </c>
      <c r="L41" s="271">
        <v>503137</v>
      </c>
      <c r="N41" s="271">
        <v>332526</v>
      </c>
    </row>
    <row r="42" spans="2:14" x14ac:dyDescent="0.25">
      <c r="B42" s="27"/>
      <c r="C42" s="365" t="s">
        <v>76</v>
      </c>
      <c r="D42" s="355" t="s">
        <v>582</v>
      </c>
      <c r="E42" s="169"/>
      <c r="F42" s="259">
        <v>2509844</v>
      </c>
      <c r="G42" s="341">
        <f t="shared" si="1"/>
        <v>860987</v>
      </c>
      <c r="H42" s="259">
        <v>2920439</v>
      </c>
      <c r="I42" s="259">
        <v>965425</v>
      </c>
      <c r="L42" s="271">
        <v>1648857</v>
      </c>
      <c r="N42" s="271">
        <v>1955014</v>
      </c>
    </row>
    <row r="43" spans="2:14" x14ac:dyDescent="0.25">
      <c r="B43" s="27"/>
      <c r="C43" s="360" t="s">
        <v>79</v>
      </c>
      <c r="D43" s="355" t="s">
        <v>583</v>
      </c>
      <c r="E43" s="169" t="s">
        <v>347</v>
      </c>
      <c r="F43" s="259">
        <v>-691880</v>
      </c>
      <c r="G43" s="341">
        <f t="shared" si="1"/>
        <v>-136414</v>
      </c>
      <c r="H43" s="259">
        <v>-1065508</v>
      </c>
      <c r="I43" s="259">
        <v>-347103</v>
      </c>
      <c r="L43" s="271">
        <v>-555466</v>
      </c>
      <c r="N43" s="271">
        <v>-718405</v>
      </c>
    </row>
    <row r="44" spans="2:14" x14ac:dyDescent="0.25">
      <c r="B44" s="27"/>
      <c r="C44" s="360" t="s">
        <v>80</v>
      </c>
      <c r="D44" s="355" t="s">
        <v>584</v>
      </c>
      <c r="E44" s="169" t="s">
        <v>347</v>
      </c>
      <c r="F44" s="259">
        <v>-37889</v>
      </c>
      <c r="G44" s="341">
        <f t="shared" si="1"/>
        <v>-11345</v>
      </c>
      <c r="H44" s="259">
        <v>-11900</v>
      </c>
      <c r="I44" s="259">
        <v>-539</v>
      </c>
      <c r="L44" s="271">
        <v>-26544</v>
      </c>
      <c r="N44" s="271">
        <v>-11361</v>
      </c>
    </row>
    <row r="45" spans="2:14" x14ac:dyDescent="0.25">
      <c r="B45" s="6"/>
      <c r="C45" s="364" t="s">
        <v>81</v>
      </c>
      <c r="D45" s="356" t="s">
        <v>441</v>
      </c>
      <c r="E45" s="169"/>
      <c r="F45" s="259">
        <v>-548780</v>
      </c>
      <c r="G45" s="341">
        <f>+F45-L45</f>
        <v>-180227</v>
      </c>
      <c r="H45" s="259">
        <v>-465523</v>
      </c>
      <c r="I45" s="259">
        <v>-160780</v>
      </c>
      <c r="L45" s="271">
        <v>-368553</v>
      </c>
      <c r="N45" s="271">
        <v>-304743</v>
      </c>
    </row>
    <row r="46" spans="2:14" x14ac:dyDescent="0.25">
      <c r="B46" s="27"/>
      <c r="C46" s="360" t="s">
        <v>82</v>
      </c>
      <c r="D46" s="355" t="s">
        <v>189</v>
      </c>
      <c r="E46" s="169" t="s">
        <v>348</v>
      </c>
      <c r="F46" s="259">
        <v>-608151</v>
      </c>
      <c r="G46" s="341">
        <f t="shared" si="1"/>
        <v>-200648</v>
      </c>
      <c r="H46" s="259">
        <v>-619337</v>
      </c>
      <c r="I46" s="259">
        <v>-213408</v>
      </c>
      <c r="L46" s="271">
        <v>-407503</v>
      </c>
      <c r="N46" s="271">
        <v>-405929</v>
      </c>
    </row>
    <row r="47" spans="2:14" x14ac:dyDescent="0.25">
      <c r="B47" s="27"/>
      <c r="C47" s="360" t="s">
        <v>83</v>
      </c>
      <c r="D47" s="355" t="s">
        <v>585</v>
      </c>
      <c r="E47" s="169"/>
      <c r="F47" s="259">
        <v>623144</v>
      </c>
      <c r="G47" s="341">
        <f t="shared" si="1"/>
        <v>332353</v>
      </c>
      <c r="H47" s="259">
        <v>758171</v>
      </c>
      <c r="I47" s="259">
        <v>243595</v>
      </c>
      <c r="L47" s="271">
        <v>290791</v>
      </c>
      <c r="N47" s="271">
        <v>514576</v>
      </c>
    </row>
    <row r="48" spans="2:14" x14ac:dyDescent="0.25">
      <c r="B48" s="27"/>
      <c r="C48" s="360" t="s">
        <v>84</v>
      </c>
      <c r="D48" s="357" t="s">
        <v>586</v>
      </c>
      <c r="E48" s="169"/>
      <c r="F48" s="259">
        <v>0</v>
      </c>
      <c r="G48" s="341">
        <f t="shared" si="1"/>
        <v>0</v>
      </c>
      <c r="H48" s="259">
        <v>0</v>
      </c>
      <c r="I48" s="259">
        <v>0</v>
      </c>
      <c r="L48" s="271">
        <v>0</v>
      </c>
      <c r="N48" s="271">
        <v>0</v>
      </c>
    </row>
    <row r="49" spans="2:14" x14ac:dyDescent="0.25">
      <c r="B49" s="27"/>
      <c r="C49" s="256" t="s">
        <v>85</v>
      </c>
      <c r="D49" s="358" t="s">
        <v>227</v>
      </c>
      <c r="E49" s="169"/>
      <c r="F49" s="259">
        <v>0</v>
      </c>
      <c r="G49" s="341">
        <f t="shared" si="1"/>
        <v>0</v>
      </c>
      <c r="H49" s="259">
        <v>0</v>
      </c>
      <c r="I49" s="259">
        <v>0</v>
      </c>
      <c r="L49" s="271">
        <v>0</v>
      </c>
      <c r="N49" s="271">
        <v>0</v>
      </c>
    </row>
    <row r="50" spans="2:14" x14ac:dyDescent="0.25">
      <c r="B50" s="27"/>
      <c r="C50" s="360" t="s">
        <v>87</v>
      </c>
      <c r="D50" s="355" t="s">
        <v>176</v>
      </c>
      <c r="E50" s="169"/>
      <c r="F50" s="259">
        <v>0</v>
      </c>
      <c r="G50" s="341">
        <f t="shared" si="1"/>
        <v>0</v>
      </c>
      <c r="H50" s="259">
        <v>0</v>
      </c>
      <c r="I50" s="259">
        <v>0</v>
      </c>
      <c r="L50" s="271">
        <v>0</v>
      </c>
      <c r="N50" s="271">
        <v>0</v>
      </c>
    </row>
    <row r="51" spans="2:14" x14ac:dyDescent="0.25">
      <c r="B51" s="27"/>
      <c r="C51" s="360" t="s">
        <v>90</v>
      </c>
      <c r="D51" s="355" t="s">
        <v>587</v>
      </c>
      <c r="E51" s="169"/>
      <c r="F51" s="259">
        <v>623144</v>
      </c>
      <c r="G51" s="341">
        <f t="shared" si="1"/>
        <v>332353</v>
      </c>
      <c r="H51" s="259">
        <v>758171</v>
      </c>
      <c r="I51" s="259">
        <v>243595</v>
      </c>
      <c r="L51" s="271">
        <v>290791</v>
      </c>
      <c r="N51" s="271">
        <v>514576</v>
      </c>
    </row>
    <row r="52" spans="2:14" x14ac:dyDescent="0.25">
      <c r="B52" s="27"/>
      <c r="C52" s="365" t="s">
        <v>576</v>
      </c>
      <c r="D52" s="355" t="s">
        <v>308</v>
      </c>
      <c r="E52" s="169" t="s">
        <v>349</v>
      </c>
      <c r="F52" s="259">
        <v>139664</v>
      </c>
      <c r="G52" s="341">
        <f t="shared" si="1"/>
        <v>86370</v>
      </c>
      <c r="H52" s="259">
        <v>167505</v>
      </c>
      <c r="I52" s="259">
        <v>56040</v>
      </c>
      <c r="L52" s="271">
        <v>53294</v>
      </c>
      <c r="N52" s="271">
        <v>111465</v>
      </c>
    </row>
    <row r="53" spans="2:14" x14ac:dyDescent="0.25">
      <c r="B53" s="27"/>
      <c r="C53" s="366" t="s">
        <v>560</v>
      </c>
      <c r="D53" s="351" t="s">
        <v>203</v>
      </c>
      <c r="E53" s="169"/>
      <c r="F53" s="270">
        <v>163109</v>
      </c>
      <c r="G53" s="439">
        <f t="shared" si="1"/>
        <v>104974</v>
      </c>
      <c r="H53" s="270">
        <v>163035</v>
      </c>
      <c r="I53" s="270">
        <v>52655</v>
      </c>
      <c r="L53" s="271">
        <v>58135</v>
      </c>
      <c r="N53" s="271">
        <v>110380</v>
      </c>
    </row>
    <row r="54" spans="2:14" x14ac:dyDescent="0.25">
      <c r="B54" s="27"/>
      <c r="C54" s="366" t="s">
        <v>561</v>
      </c>
      <c r="D54" s="359" t="s">
        <v>444</v>
      </c>
      <c r="E54" s="169"/>
      <c r="F54" s="270">
        <v>13091</v>
      </c>
      <c r="G54" s="439">
        <f t="shared" si="1"/>
        <v>-26856</v>
      </c>
      <c r="H54" s="270">
        <v>123166</v>
      </c>
      <c r="I54" s="270">
        <v>100286</v>
      </c>
      <c r="L54" s="271">
        <v>39947</v>
      </c>
      <c r="N54" s="271">
        <v>22880</v>
      </c>
    </row>
    <row r="55" spans="2:14" x14ac:dyDescent="0.25">
      <c r="B55" s="27"/>
      <c r="C55" s="366" t="s">
        <v>562</v>
      </c>
      <c r="D55" s="359" t="s">
        <v>445</v>
      </c>
      <c r="E55" s="169"/>
      <c r="F55" s="270">
        <v>36536</v>
      </c>
      <c r="G55" s="439">
        <f t="shared" si="1"/>
        <v>-8252</v>
      </c>
      <c r="H55" s="270">
        <v>118696</v>
      </c>
      <c r="I55" s="270">
        <v>96901</v>
      </c>
      <c r="L55" s="271">
        <v>44788</v>
      </c>
      <c r="N55" s="271">
        <v>21795</v>
      </c>
    </row>
    <row r="56" spans="2:14" x14ac:dyDescent="0.25">
      <c r="B56" s="27"/>
      <c r="C56" s="360" t="s">
        <v>312</v>
      </c>
      <c r="D56" s="355" t="s">
        <v>588</v>
      </c>
      <c r="E56" s="169"/>
      <c r="F56" s="259">
        <v>483480</v>
      </c>
      <c r="G56" s="341">
        <f t="shared" si="1"/>
        <v>245983</v>
      </c>
      <c r="H56" s="259">
        <v>590666</v>
      </c>
      <c r="I56" s="259">
        <v>187555</v>
      </c>
      <c r="L56" s="271">
        <v>237497</v>
      </c>
      <c r="N56" s="271">
        <v>403111</v>
      </c>
    </row>
    <row r="57" spans="2:14" x14ac:dyDescent="0.25">
      <c r="B57" s="27"/>
      <c r="C57" s="360" t="s">
        <v>317</v>
      </c>
      <c r="D57" s="355" t="s">
        <v>309</v>
      </c>
      <c r="E57" s="169"/>
      <c r="F57" s="259">
        <v>0</v>
      </c>
      <c r="G57" s="341">
        <f t="shared" si="1"/>
        <v>0</v>
      </c>
      <c r="H57" s="259">
        <v>0</v>
      </c>
      <c r="I57" s="259">
        <v>0</v>
      </c>
      <c r="L57" s="271">
        <v>0</v>
      </c>
      <c r="N57" s="271">
        <v>0</v>
      </c>
    </row>
    <row r="58" spans="2:14" x14ac:dyDescent="0.25">
      <c r="B58" s="27"/>
      <c r="C58" s="367" t="s">
        <v>340</v>
      </c>
      <c r="D58" s="359" t="s">
        <v>310</v>
      </c>
      <c r="E58" s="169"/>
      <c r="F58" s="270">
        <v>0</v>
      </c>
      <c r="G58" s="340">
        <f t="shared" si="1"/>
        <v>0</v>
      </c>
      <c r="H58" s="270">
        <v>0</v>
      </c>
      <c r="I58" s="257">
        <v>0</v>
      </c>
      <c r="L58" s="271">
        <v>0</v>
      </c>
      <c r="N58" s="271">
        <v>0</v>
      </c>
    </row>
    <row r="59" spans="2:14" x14ac:dyDescent="0.25">
      <c r="B59" s="27"/>
      <c r="C59" s="367" t="s">
        <v>341</v>
      </c>
      <c r="D59" s="359" t="s">
        <v>446</v>
      </c>
      <c r="E59" s="169"/>
      <c r="F59" s="270">
        <v>0</v>
      </c>
      <c r="G59" s="341">
        <f t="shared" si="1"/>
        <v>0</v>
      </c>
      <c r="H59" s="270">
        <v>0</v>
      </c>
      <c r="I59" s="259">
        <v>0</v>
      </c>
      <c r="L59" s="271">
        <v>0</v>
      </c>
      <c r="N59" s="271">
        <v>0</v>
      </c>
    </row>
    <row r="60" spans="2:14" x14ac:dyDescent="0.25">
      <c r="B60" s="27"/>
      <c r="C60" s="367" t="s">
        <v>342</v>
      </c>
      <c r="D60" s="359" t="s">
        <v>311</v>
      </c>
      <c r="E60" s="169"/>
      <c r="F60" s="270">
        <v>0</v>
      </c>
      <c r="G60" s="341"/>
      <c r="H60" s="270">
        <v>0</v>
      </c>
      <c r="I60" s="259"/>
      <c r="L60" s="271">
        <v>0</v>
      </c>
      <c r="N60" s="271">
        <v>0</v>
      </c>
    </row>
    <row r="61" spans="2:14" x14ac:dyDescent="0.25">
      <c r="B61" s="27"/>
      <c r="C61" s="360" t="s">
        <v>318</v>
      </c>
      <c r="D61" s="355" t="s">
        <v>313</v>
      </c>
      <c r="E61" s="169"/>
      <c r="F61" s="259">
        <v>0</v>
      </c>
      <c r="G61" s="341"/>
      <c r="H61" s="259">
        <v>0</v>
      </c>
      <c r="I61" s="259"/>
      <c r="L61" s="271">
        <v>0</v>
      </c>
      <c r="N61" s="271">
        <v>0</v>
      </c>
    </row>
    <row r="62" spans="2:14" x14ac:dyDescent="0.25">
      <c r="B62" s="27"/>
      <c r="C62" s="367" t="s">
        <v>563</v>
      </c>
      <c r="D62" s="359" t="s">
        <v>314</v>
      </c>
      <c r="E62" s="169"/>
      <c r="F62" s="270">
        <v>0</v>
      </c>
      <c r="G62" s="341"/>
      <c r="H62" s="270">
        <v>0</v>
      </c>
      <c r="I62" s="259"/>
      <c r="L62" s="271">
        <v>0</v>
      </c>
      <c r="N62" s="271">
        <v>0</v>
      </c>
    </row>
    <row r="63" spans="2:14" x14ac:dyDescent="0.25">
      <c r="B63" s="27"/>
      <c r="C63" s="367" t="s">
        <v>564</v>
      </c>
      <c r="D63" s="359" t="s">
        <v>315</v>
      </c>
      <c r="E63" s="169"/>
      <c r="F63" s="270">
        <v>0</v>
      </c>
      <c r="G63" s="340">
        <f t="shared" si="1"/>
        <v>0</v>
      </c>
      <c r="H63" s="270">
        <v>0</v>
      </c>
      <c r="I63" s="257">
        <v>0</v>
      </c>
      <c r="L63" s="271">
        <v>0</v>
      </c>
      <c r="N63" s="271">
        <v>0</v>
      </c>
    </row>
    <row r="64" spans="2:14" x14ac:dyDescent="0.25">
      <c r="B64" s="27"/>
      <c r="C64" s="367" t="s">
        <v>577</v>
      </c>
      <c r="D64" s="359" t="s">
        <v>316</v>
      </c>
      <c r="E64" s="169"/>
      <c r="F64" s="270">
        <v>0</v>
      </c>
      <c r="G64" s="340">
        <f t="shared" si="1"/>
        <v>0</v>
      </c>
      <c r="H64" s="270">
        <v>0</v>
      </c>
      <c r="I64" s="257">
        <v>0</v>
      </c>
      <c r="L64" s="271">
        <v>0</v>
      </c>
      <c r="N64" s="271">
        <v>0</v>
      </c>
    </row>
    <row r="65" spans="2:14" x14ac:dyDescent="0.25">
      <c r="B65" s="27"/>
      <c r="C65" s="360" t="s">
        <v>320</v>
      </c>
      <c r="D65" s="355" t="s">
        <v>589</v>
      </c>
      <c r="E65" s="169"/>
      <c r="F65" s="259">
        <v>0</v>
      </c>
      <c r="G65" s="341">
        <f t="shared" si="1"/>
        <v>0</v>
      </c>
      <c r="H65" s="259">
        <v>0</v>
      </c>
      <c r="I65" s="259">
        <v>0</v>
      </c>
      <c r="L65" s="271">
        <v>0</v>
      </c>
      <c r="N65" s="271">
        <v>0</v>
      </c>
    </row>
    <row r="66" spans="2:14" x14ac:dyDescent="0.25">
      <c r="B66" s="27"/>
      <c r="C66" s="360" t="s">
        <v>321</v>
      </c>
      <c r="D66" s="355" t="s">
        <v>319</v>
      </c>
      <c r="E66" s="169"/>
      <c r="F66" s="259">
        <v>0</v>
      </c>
      <c r="G66" s="341">
        <f t="shared" si="1"/>
        <v>0</v>
      </c>
      <c r="H66" s="259">
        <v>0</v>
      </c>
      <c r="I66" s="259">
        <v>0</v>
      </c>
      <c r="L66" s="271">
        <v>0</v>
      </c>
      <c r="N66" s="271">
        <v>0</v>
      </c>
    </row>
    <row r="67" spans="2:14" x14ac:dyDescent="0.25">
      <c r="B67" s="27"/>
      <c r="C67" s="367" t="s">
        <v>578</v>
      </c>
      <c r="D67" s="351" t="s">
        <v>203</v>
      </c>
      <c r="E67" s="169"/>
      <c r="F67" s="270">
        <v>0</v>
      </c>
      <c r="G67" s="341">
        <f t="shared" si="1"/>
        <v>0</v>
      </c>
      <c r="H67" s="270">
        <v>0</v>
      </c>
      <c r="I67" s="259">
        <v>0</v>
      </c>
      <c r="L67" s="271">
        <v>0</v>
      </c>
      <c r="N67" s="271">
        <v>0</v>
      </c>
    </row>
    <row r="68" spans="2:14" x14ac:dyDescent="0.25">
      <c r="B68" s="27"/>
      <c r="C68" s="367" t="s">
        <v>579</v>
      </c>
      <c r="D68" s="359" t="s">
        <v>444</v>
      </c>
      <c r="E68" s="169"/>
      <c r="F68" s="270">
        <v>0</v>
      </c>
      <c r="G68" s="340">
        <f t="shared" si="1"/>
        <v>0</v>
      </c>
      <c r="H68" s="270">
        <v>0</v>
      </c>
      <c r="I68" s="257">
        <v>0</v>
      </c>
      <c r="L68" s="271">
        <v>0</v>
      </c>
      <c r="N68" s="271">
        <v>0</v>
      </c>
    </row>
    <row r="69" spans="2:14" x14ac:dyDescent="0.25">
      <c r="B69" s="27"/>
      <c r="C69" s="367" t="s">
        <v>580</v>
      </c>
      <c r="D69" s="359" t="s">
        <v>445</v>
      </c>
      <c r="E69" s="169"/>
      <c r="F69" s="270">
        <v>0</v>
      </c>
      <c r="G69" s="340">
        <f t="shared" si="1"/>
        <v>0</v>
      </c>
      <c r="H69" s="270">
        <v>0</v>
      </c>
      <c r="I69" s="257">
        <v>0</v>
      </c>
      <c r="L69" s="271">
        <v>0</v>
      </c>
      <c r="N69" s="271">
        <v>0</v>
      </c>
    </row>
    <row r="70" spans="2:14" x14ac:dyDescent="0.25">
      <c r="B70" s="27"/>
      <c r="C70" s="360" t="s">
        <v>447</v>
      </c>
      <c r="D70" s="355" t="s">
        <v>590</v>
      </c>
      <c r="E70" s="169"/>
      <c r="F70" s="259">
        <v>0</v>
      </c>
      <c r="G70" s="341">
        <f t="shared" si="1"/>
        <v>0</v>
      </c>
      <c r="H70" s="259">
        <v>0</v>
      </c>
      <c r="I70" s="259">
        <v>0</v>
      </c>
      <c r="L70" s="271">
        <v>0</v>
      </c>
      <c r="N70" s="271">
        <v>0</v>
      </c>
    </row>
    <row r="71" spans="2:14" x14ac:dyDescent="0.25">
      <c r="B71" s="27"/>
      <c r="C71" s="360" t="s">
        <v>581</v>
      </c>
      <c r="D71" s="479" t="s">
        <v>591</v>
      </c>
      <c r="E71" s="169" t="s">
        <v>350</v>
      </c>
      <c r="F71" s="259">
        <v>483480</v>
      </c>
      <c r="G71" s="259">
        <f t="shared" si="1"/>
        <v>245983</v>
      </c>
      <c r="H71" s="259">
        <v>590666</v>
      </c>
      <c r="I71" s="259">
        <v>187555</v>
      </c>
      <c r="L71" s="271">
        <v>237497</v>
      </c>
      <c r="N71" s="271">
        <v>403111</v>
      </c>
    </row>
    <row r="72" spans="2:14" x14ac:dyDescent="0.25">
      <c r="B72" s="27"/>
      <c r="C72" s="480" t="s">
        <v>592</v>
      </c>
      <c r="D72" s="481" t="s">
        <v>593</v>
      </c>
      <c r="E72" s="169"/>
      <c r="F72" s="270">
        <v>483480</v>
      </c>
      <c r="G72" s="270">
        <f>+G71</f>
        <v>245983</v>
      </c>
      <c r="H72" s="270">
        <v>590666</v>
      </c>
      <c r="I72" s="270">
        <v>187555</v>
      </c>
    </row>
    <row r="73" spans="2:14" x14ac:dyDescent="0.25">
      <c r="B73" s="27"/>
      <c r="C73" s="480" t="s">
        <v>594</v>
      </c>
      <c r="D73" s="481" t="s">
        <v>595</v>
      </c>
      <c r="E73" s="169"/>
      <c r="F73" s="270">
        <v>0</v>
      </c>
      <c r="G73" s="270">
        <v>0</v>
      </c>
      <c r="H73" s="270">
        <v>0</v>
      </c>
      <c r="I73" s="270">
        <v>0</v>
      </c>
    </row>
    <row r="74" spans="2:14" x14ac:dyDescent="0.25">
      <c r="B74" s="215"/>
      <c r="C74" s="482"/>
      <c r="D74" s="483" t="s">
        <v>596</v>
      </c>
      <c r="E74" s="216"/>
      <c r="F74" s="484">
        <f>+F71/2600000</f>
        <v>0.18595384615384616</v>
      </c>
      <c r="G74" s="484">
        <f t="shared" ref="G74" si="2">+G71/2600000</f>
        <v>9.4608846153846154E-2</v>
      </c>
      <c r="H74" s="484">
        <v>0.22717923076923077</v>
      </c>
      <c r="I74" s="484">
        <v>7.213653846153846E-2</v>
      </c>
    </row>
    <row r="75" spans="2:14" x14ac:dyDescent="0.25">
      <c r="B75" s="8"/>
      <c r="C75" s="7"/>
      <c r="D75" s="8"/>
      <c r="E75" s="547"/>
      <c r="F75" s="159"/>
      <c r="G75" s="159"/>
      <c r="H75" s="159"/>
      <c r="I75" s="159"/>
    </row>
    <row r="76" spans="2:14" x14ac:dyDescent="0.25">
      <c r="B76" s="551"/>
      <c r="C76" s="551"/>
      <c r="D76" s="551"/>
      <c r="E76" s="551"/>
      <c r="F76" s="551"/>
      <c r="G76" s="551"/>
      <c r="H76" s="551"/>
      <c r="I76" s="551"/>
      <c r="J76" s="551"/>
      <c r="K76" s="478"/>
    </row>
    <row r="77" spans="2:14" x14ac:dyDescent="0.25">
      <c r="I77" s="159">
        <f>+I15-SUM(I16:I18)</f>
        <v>0</v>
      </c>
    </row>
    <row r="78" spans="2:14" x14ac:dyDescent="0.25">
      <c r="F78" s="159">
        <f>+F10-SUM(F11:F15,F19:F20)</f>
        <v>0</v>
      </c>
      <c r="G78" s="159">
        <f>+G10-SUM(G11:G15,G19:G20)</f>
        <v>0</v>
      </c>
      <c r="H78" s="159">
        <f>+H10-SUM(H11:H15,H19:H20)</f>
        <v>0</v>
      </c>
      <c r="I78" s="159">
        <f>+I10-SUM(I11:I15,I19:I20)</f>
        <v>0</v>
      </c>
    </row>
    <row r="79" spans="2:14" x14ac:dyDescent="0.25">
      <c r="F79" s="159">
        <f>+F15-SUM(F16:F18)</f>
        <v>0</v>
      </c>
      <c r="G79" s="159">
        <f>+G15-SUM(G16:G18)</f>
        <v>0</v>
      </c>
      <c r="H79" s="159">
        <f>+H15-SUM(H16:H18)</f>
        <v>0</v>
      </c>
      <c r="I79" s="159">
        <f>+I15-SUM(I16:I18)</f>
        <v>0</v>
      </c>
    </row>
    <row r="80" spans="2:14" x14ac:dyDescent="0.25">
      <c r="F80" s="159">
        <f>+F21-SUM(F22:F27)</f>
        <v>0</v>
      </c>
      <c r="G80" s="159">
        <f>+G21-SUM(G22:G27)</f>
        <v>0</v>
      </c>
      <c r="H80" s="159">
        <f>+H21-SUM(H22:H27)</f>
        <v>0</v>
      </c>
      <c r="I80" s="159">
        <f>+I21-SUM(I22:I27)</f>
        <v>0</v>
      </c>
    </row>
    <row r="81" spans="6:9" x14ac:dyDescent="0.25">
      <c r="F81" s="160">
        <f>+F28-(+F10-F21)</f>
        <v>0</v>
      </c>
      <c r="G81" s="160">
        <f>+G28-(+G10-G21)</f>
        <v>0</v>
      </c>
      <c r="H81" s="160">
        <f>+H28-(+H10-H21)</f>
        <v>0</v>
      </c>
      <c r="I81" s="160">
        <f>+I28-(+I10-I21)</f>
        <v>0</v>
      </c>
    </row>
    <row r="82" spans="6:9" x14ac:dyDescent="0.25">
      <c r="F82" s="160">
        <f>+F29-(F30-F33)</f>
        <v>0</v>
      </c>
      <c r="G82" s="160">
        <f>+G29-(G30-G33)</f>
        <v>0</v>
      </c>
      <c r="H82" s="160">
        <f>+H29-(H30-H33)</f>
        <v>0</v>
      </c>
      <c r="I82" s="160">
        <f>+I29-(I30-I33)</f>
        <v>0</v>
      </c>
    </row>
    <row r="83" spans="6:9" x14ac:dyDescent="0.25">
      <c r="F83" s="160">
        <f>+F30-SUM(F31:F32)</f>
        <v>0</v>
      </c>
      <c r="G83" s="160">
        <f>+G30-SUM(G31:G32)</f>
        <v>0</v>
      </c>
      <c r="H83" s="160">
        <f>+H30-SUM(H31:H32)</f>
        <v>0</v>
      </c>
      <c r="I83" s="160">
        <f>+I30-SUM(I31:I32)</f>
        <v>0</v>
      </c>
    </row>
    <row r="84" spans="6:9" x14ac:dyDescent="0.25">
      <c r="F84" s="160">
        <f>+F33-SUM(F34:F35)</f>
        <v>0</v>
      </c>
      <c r="G84" s="160">
        <f>+G33-SUM(G34:G35)</f>
        <v>0</v>
      </c>
      <c r="H84" s="160">
        <f>+H33-SUM(H34:H35)</f>
        <v>0</v>
      </c>
      <c r="I84" s="160">
        <f>+I33-SUM(I34:I35)</f>
        <v>0</v>
      </c>
    </row>
    <row r="85" spans="6:9" x14ac:dyDescent="0.25">
      <c r="F85" s="160">
        <f>+F37-SUM(F38:F40)</f>
        <v>0</v>
      </c>
      <c r="G85" s="160">
        <f>+G37-SUM(G38:G40)</f>
        <v>0</v>
      </c>
      <c r="H85" s="160">
        <f>+H37-SUM(H38:H40)</f>
        <v>0</v>
      </c>
      <c r="I85" s="160">
        <f>+I37-SUM(I38:I40)</f>
        <v>0</v>
      </c>
    </row>
    <row r="86" spans="6:9" x14ac:dyDescent="0.25">
      <c r="F86" s="160">
        <f>+F42-(+F28+F29+F36+F37+F41)</f>
        <v>0</v>
      </c>
      <c r="G86" s="160">
        <f>+G42-(+G28+G29+G36+G37+G41)</f>
        <v>0</v>
      </c>
      <c r="H86" s="160">
        <f>+H42-(+H28+H29+H36+H37+H41)</f>
        <v>0</v>
      </c>
      <c r="I86" s="160">
        <f>+I42-(+I28+I29+I36+I37+I41)</f>
        <v>0</v>
      </c>
    </row>
    <row r="87" spans="6:9" x14ac:dyDescent="0.25">
      <c r="F87" s="160">
        <f>+F47-(+F42+F43+F44+F45+F46)</f>
        <v>0</v>
      </c>
      <c r="G87" s="160">
        <f>+G47-(+G42+G43+G44+G45+G46)</f>
        <v>0</v>
      </c>
      <c r="H87" s="160">
        <f>+H47-(+H42+H43+H44+H45+H46)</f>
        <v>0</v>
      </c>
      <c r="I87" s="160">
        <f>+I47-(+I42+I43+I44+I45+I46)</f>
        <v>0</v>
      </c>
    </row>
    <row r="88" spans="6:9" x14ac:dyDescent="0.25">
      <c r="F88" s="160">
        <f>+F51-(+F47+F48+F49+F50)</f>
        <v>0</v>
      </c>
      <c r="G88" s="160">
        <f>+G51-(+G47+G48+G49+G50)</f>
        <v>0</v>
      </c>
      <c r="H88" s="160">
        <f>+H51-(+H47+H48+H49+H50)</f>
        <v>0</v>
      </c>
      <c r="I88" s="160">
        <f>+I51-(+I47+I48+I49+I50)</f>
        <v>0</v>
      </c>
    </row>
    <row r="89" spans="6:9" x14ac:dyDescent="0.25">
      <c r="F89" s="160">
        <f>+F52-F53-F54+F55</f>
        <v>0</v>
      </c>
      <c r="G89" s="160">
        <f>+G52-G53-G54+G55</f>
        <v>0</v>
      </c>
      <c r="H89" s="160">
        <f>+H52-H53-H54+H55</f>
        <v>0</v>
      </c>
      <c r="I89" s="160">
        <f>+I52-I53-I54+I55</f>
        <v>0</v>
      </c>
    </row>
    <row r="90" spans="6:9" x14ac:dyDescent="0.25">
      <c r="F90" s="160">
        <f>+F56-(+F51-F52)</f>
        <v>0</v>
      </c>
      <c r="G90" s="160">
        <f>+G56-(+G51-G52)</f>
        <v>0</v>
      </c>
      <c r="H90" s="160">
        <f>+H56-(+H51-H52)</f>
        <v>0</v>
      </c>
      <c r="I90" s="160">
        <f>+I56-(+I51-I52)</f>
        <v>0</v>
      </c>
    </row>
    <row r="91" spans="6:9" x14ac:dyDescent="0.25">
      <c r="F91" s="160">
        <f>+F57-SUM(F58:F60)</f>
        <v>0</v>
      </c>
      <c r="G91" s="160">
        <f>+G57-SUM(G58:G60)</f>
        <v>0</v>
      </c>
      <c r="H91" s="160">
        <f>+H57-SUM(H58:H60)</f>
        <v>0</v>
      </c>
      <c r="I91" s="160">
        <f>+I57-SUM(I58:I60)</f>
        <v>0</v>
      </c>
    </row>
    <row r="92" spans="6:9" x14ac:dyDescent="0.25">
      <c r="F92" s="160">
        <f>+F61-SUM(F62:F64)</f>
        <v>0</v>
      </c>
      <c r="G92" s="160">
        <f>+G61-SUM(G62:G64)</f>
        <v>0</v>
      </c>
      <c r="H92" s="160">
        <f>+H61-SUM(H62:H64)</f>
        <v>0</v>
      </c>
      <c r="I92" s="160">
        <f>+I61-SUM(I62:I64)</f>
        <v>0</v>
      </c>
    </row>
    <row r="93" spans="6:9" x14ac:dyDescent="0.25">
      <c r="F93" s="160">
        <f>+F65-(+F57-F61)</f>
        <v>0</v>
      </c>
      <c r="G93" s="160">
        <f>+G65-(+G57-G61)</f>
        <v>0</v>
      </c>
      <c r="H93" s="160">
        <f>+H65-(+H57-H61)</f>
        <v>0</v>
      </c>
      <c r="I93" s="160">
        <f>+I65-(+I57-I61)</f>
        <v>0</v>
      </c>
    </row>
    <row r="94" spans="6:9" x14ac:dyDescent="0.25">
      <c r="F94" s="160">
        <f>+F66-SUM(F67:F69)</f>
        <v>0</v>
      </c>
      <c r="G94" s="160">
        <f>+G66-SUM(G67:G69)</f>
        <v>0</v>
      </c>
      <c r="H94" s="160">
        <f>+H66-SUM(H67:H69)</f>
        <v>0</v>
      </c>
      <c r="I94" s="160">
        <f>+I66-SUM(I67:I69)</f>
        <v>0</v>
      </c>
    </row>
    <row r="95" spans="6:9" x14ac:dyDescent="0.25">
      <c r="F95" s="160">
        <f>+F70-(+F65+F66)</f>
        <v>0</v>
      </c>
      <c r="G95" s="160">
        <f>+G70-(+G65+G66)</f>
        <v>0</v>
      </c>
      <c r="H95" s="160">
        <f>+H70-(+H65+H66)</f>
        <v>0</v>
      </c>
      <c r="I95" s="160">
        <f>+I70-(+I65+I66)</f>
        <v>0</v>
      </c>
    </row>
    <row r="96" spans="6:9" x14ac:dyDescent="0.25">
      <c r="F96" s="160">
        <f>+F71-(+F56+F70)</f>
        <v>0</v>
      </c>
      <c r="G96" s="160">
        <f>+G71-(+G56+G70)</f>
        <v>0</v>
      </c>
      <c r="H96" s="160">
        <f>+H71-(+H56+H70)</f>
        <v>0</v>
      </c>
      <c r="I96" s="160">
        <f>+I71-(+I56+I70)</f>
        <v>0</v>
      </c>
    </row>
  </sheetData>
  <mergeCells count="13">
    <mergeCell ref="B3:I3"/>
    <mergeCell ref="F5:G5"/>
    <mergeCell ref="H5:I5"/>
    <mergeCell ref="F6:G6"/>
    <mergeCell ref="H6:I6"/>
    <mergeCell ref="F7:G7"/>
    <mergeCell ref="H7:I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7&amp;L&amp;"Times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tabSelected="1" view="pageBreakPreview" zoomScale="80" zoomScaleNormal="70" zoomScaleSheetLayoutView="80" workbookViewId="0">
      <selection activeCell="G10" sqref="G10"/>
    </sheetView>
  </sheetViews>
  <sheetFormatPr defaultRowHeight="12.75" x14ac:dyDescent="0.2"/>
  <cols>
    <col min="1" max="1" width="5.140625" style="37" customWidth="1"/>
    <col min="2" max="2" width="6.28515625" style="37" customWidth="1"/>
    <col min="3" max="3" width="65.140625" style="37" customWidth="1"/>
    <col min="4" max="5" width="24.42578125" style="37" customWidth="1"/>
    <col min="6" max="6" width="1.5703125" style="37" customWidth="1"/>
    <col min="7" max="16384" width="9.140625" style="37"/>
  </cols>
  <sheetData>
    <row r="1" spans="1:6" x14ac:dyDescent="0.2">
      <c r="A1" s="44"/>
      <c r="B1" s="45"/>
      <c r="C1" s="45"/>
      <c r="D1" s="45"/>
      <c r="E1" s="46"/>
    </row>
    <row r="2" spans="1:6" ht="30" customHeight="1" x14ac:dyDescent="0.2">
      <c r="A2" s="596" t="s">
        <v>568</v>
      </c>
      <c r="B2" s="597"/>
      <c r="C2" s="597"/>
      <c r="D2" s="597"/>
      <c r="E2" s="47"/>
      <c r="F2" s="38"/>
    </row>
    <row r="3" spans="1:6" x14ac:dyDescent="0.2">
      <c r="A3" s="42"/>
      <c r="B3" s="38"/>
      <c r="C3" s="38"/>
      <c r="D3" s="38"/>
      <c r="E3" s="48"/>
      <c r="F3" s="38"/>
    </row>
    <row r="4" spans="1:6" x14ac:dyDescent="0.2">
      <c r="A4" s="53"/>
      <c r="B4" s="54"/>
      <c r="C4" s="54"/>
      <c r="D4" s="471"/>
      <c r="E4" s="472"/>
      <c r="F4" s="38"/>
    </row>
    <row r="5" spans="1:6" x14ac:dyDescent="0.2">
      <c r="A5" s="49"/>
      <c r="B5" s="50"/>
      <c r="C5" s="50"/>
      <c r="D5" s="463" t="s">
        <v>358</v>
      </c>
      <c r="E5" s="342" t="s">
        <v>358</v>
      </c>
      <c r="F5" s="38"/>
    </row>
    <row r="6" spans="1:6" x14ac:dyDescent="0.2">
      <c r="A6" s="42"/>
      <c r="B6" s="51"/>
      <c r="C6" s="52" t="s">
        <v>468</v>
      </c>
      <c r="D6" s="464" t="s">
        <v>0</v>
      </c>
      <c r="E6" s="343" t="s">
        <v>1</v>
      </c>
      <c r="F6" s="38"/>
    </row>
    <row r="7" spans="1:6" ht="25.5" customHeight="1" x14ac:dyDescent="0.2">
      <c r="A7" s="42"/>
      <c r="B7" s="51"/>
      <c r="C7" s="52"/>
      <c r="D7" s="473" t="s">
        <v>374</v>
      </c>
      <c r="E7" s="474" t="s">
        <v>374</v>
      </c>
      <c r="F7" s="38"/>
    </row>
    <row r="8" spans="1:6" x14ac:dyDescent="0.2">
      <c r="A8" s="42"/>
      <c r="B8" s="38"/>
      <c r="C8" s="39"/>
      <c r="D8" s="465" t="s">
        <v>607</v>
      </c>
      <c r="E8" s="502" t="s">
        <v>608</v>
      </c>
      <c r="F8" s="38"/>
    </row>
    <row r="9" spans="1:6" x14ac:dyDescent="0.2">
      <c r="A9" s="53"/>
      <c r="B9" s="54"/>
      <c r="C9" s="55"/>
      <c r="D9" s="466"/>
      <c r="E9" s="344"/>
      <c r="F9" s="38"/>
    </row>
    <row r="10" spans="1:6" ht="15.75" x14ac:dyDescent="0.2">
      <c r="A10" s="42"/>
      <c r="B10" s="287" t="s">
        <v>36</v>
      </c>
      <c r="C10" s="288" t="s">
        <v>450</v>
      </c>
      <c r="D10" s="467">
        <v>483480</v>
      </c>
      <c r="E10" s="468">
        <v>590666</v>
      </c>
      <c r="F10" s="38"/>
    </row>
    <row r="11" spans="1:6" ht="15.75" x14ac:dyDescent="0.2">
      <c r="A11" s="42"/>
      <c r="B11" s="289" t="s">
        <v>38</v>
      </c>
      <c r="C11" s="284" t="s">
        <v>451</v>
      </c>
      <c r="D11" s="467">
        <v>-8787</v>
      </c>
      <c r="E11" s="58">
        <v>-72131</v>
      </c>
      <c r="F11" s="38"/>
    </row>
    <row r="12" spans="1:6" s="41" customFormat="1" ht="15.75" x14ac:dyDescent="0.2">
      <c r="A12" s="40"/>
      <c r="B12" s="476" t="s">
        <v>39</v>
      </c>
      <c r="C12" s="284" t="s">
        <v>452</v>
      </c>
      <c r="D12" s="467">
        <v>0</v>
      </c>
      <c r="E12" s="58">
        <v>42</v>
      </c>
      <c r="F12" s="51"/>
    </row>
    <row r="13" spans="1:6" s="41" customFormat="1" ht="15.75" x14ac:dyDescent="0.2">
      <c r="A13" s="40"/>
      <c r="B13" s="446" t="s">
        <v>165</v>
      </c>
      <c r="C13" s="285" t="s">
        <v>453</v>
      </c>
      <c r="D13" s="469">
        <v>0</v>
      </c>
      <c r="E13" s="291">
        <v>47</v>
      </c>
      <c r="F13" s="51"/>
    </row>
    <row r="14" spans="1:6" s="41" customFormat="1" ht="15.75" x14ac:dyDescent="0.2">
      <c r="A14" s="40"/>
      <c r="B14" s="446" t="s">
        <v>166</v>
      </c>
      <c r="C14" s="285" t="s">
        <v>454</v>
      </c>
      <c r="D14" s="469">
        <v>0</v>
      </c>
      <c r="E14" s="291">
        <v>0</v>
      </c>
      <c r="F14" s="51"/>
    </row>
    <row r="15" spans="1:6" s="41" customFormat="1" ht="15.75" x14ac:dyDescent="0.2">
      <c r="A15" s="40"/>
      <c r="B15" s="446" t="s">
        <v>167</v>
      </c>
      <c r="C15" s="285" t="s">
        <v>455</v>
      </c>
      <c r="D15" s="469">
        <v>0</v>
      </c>
      <c r="E15" s="291">
        <v>0</v>
      </c>
      <c r="F15" s="51"/>
    </row>
    <row r="16" spans="1:6" ht="31.5" x14ac:dyDescent="0.2">
      <c r="A16" s="42"/>
      <c r="B16" s="446" t="s">
        <v>357</v>
      </c>
      <c r="C16" s="285" t="s">
        <v>456</v>
      </c>
      <c r="D16" s="469">
        <v>0</v>
      </c>
      <c r="E16" s="291">
        <v>0</v>
      </c>
      <c r="F16" s="38"/>
    </row>
    <row r="17" spans="1:8" ht="31.5" x14ac:dyDescent="0.2">
      <c r="A17" s="42"/>
      <c r="B17" s="446" t="s">
        <v>369</v>
      </c>
      <c r="C17" s="285" t="s">
        <v>457</v>
      </c>
      <c r="D17" s="469">
        <v>0</v>
      </c>
      <c r="E17" s="291">
        <v>-5</v>
      </c>
      <c r="F17" s="38"/>
    </row>
    <row r="18" spans="1:8" ht="15.75" x14ac:dyDescent="0.2">
      <c r="A18" s="42"/>
      <c r="B18" s="477" t="s">
        <v>40</v>
      </c>
      <c r="C18" s="284" t="s">
        <v>458</v>
      </c>
      <c r="D18" s="467">
        <v>-8787</v>
      </c>
      <c r="E18" s="58">
        <v>-72173</v>
      </c>
      <c r="F18" s="38"/>
      <c r="H18" s="218"/>
    </row>
    <row r="19" spans="1:8" ht="15.75" x14ac:dyDescent="0.2">
      <c r="A19" s="42"/>
      <c r="B19" s="446" t="s">
        <v>209</v>
      </c>
      <c r="C19" s="285" t="s">
        <v>459</v>
      </c>
      <c r="D19" s="469">
        <v>0</v>
      </c>
      <c r="E19" s="291">
        <v>0</v>
      </c>
      <c r="F19" s="38"/>
    </row>
    <row r="20" spans="1:8" ht="31.5" x14ac:dyDescent="0.2">
      <c r="A20" s="42"/>
      <c r="B20" s="446" t="s">
        <v>210</v>
      </c>
      <c r="C20" s="285" t="s">
        <v>460</v>
      </c>
      <c r="D20" s="469">
        <v>-10983</v>
      </c>
      <c r="E20" s="291">
        <v>-92348</v>
      </c>
      <c r="F20" s="38"/>
    </row>
    <row r="21" spans="1:8" ht="15.75" x14ac:dyDescent="0.2">
      <c r="A21" s="42"/>
      <c r="B21" s="446" t="s">
        <v>211</v>
      </c>
      <c r="C21" s="285" t="s">
        <v>461</v>
      </c>
      <c r="D21" s="469">
        <v>0</v>
      </c>
      <c r="E21" s="291">
        <v>2187</v>
      </c>
      <c r="F21" s="38"/>
    </row>
    <row r="22" spans="1:8" ht="31.5" x14ac:dyDescent="0.2">
      <c r="A22" s="42"/>
      <c r="B22" s="446" t="s">
        <v>371</v>
      </c>
      <c r="C22" s="285" t="s">
        <v>462</v>
      </c>
      <c r="D22" s="469">
        <v>0</v>
      </c>
      <c r="E22" s="291">
        <v>0</v>
      </c>
      <c r="F22" s="38"/>
    </row>
    <row r="23" spans="1:8" ht="31.5" x14ac:dyDescent="0.2">
      <c r="A23" s="42"/>
      <c r="B23" s="446" t="s">
        <v>463</v>
      </c>
      <c r="C23" s="285" t="s">
        <v>464</v>
      </c>
      <c r="D23" s="469">
        <v>0</v>
      </c>
      <c r="E23" s="291">
        <v>0</v>
      </c>
      <c r="F23" s="38"/>
    </row>
    <row r="24" spans="1:8" ht="31.5" x14ac:dyDescent="0.2">
      <c r="A24" s="42"/>
      <c r="B24" s="446" t="s">
        <v>465</v>
      </c>
      <c r="C24" s="285" t="s">
        <v>466</v>
      </c>
      <c r="D24" s="469">
        <v>2196</v>
      </c>
      <c r="E24" s="291">
        <v>17988</v>
      </c>
      <c r="F24" s="38"/>
    </row>
    <row r="25" spans="1:8" s="41" customFormat="1" ht="15.75" x14ac:dyDescent="0.2">
      <c r="A25" s="40"/>
      <c r="B25" s="290" t="s">
        <v>50</v>
      </c>
      <c r="C25" s="286" t="s">
        <v>467</v>
      </c>
      <c r="D25" s="467">
        <v>474693</v>
      </c>
      <c r="E25" s="58">
        <v>518535</v>
      </c>
      <c r="F25" s="51"/>
    </row>
    <row r="26" spans="1:8" x14ac:dyDescent="0.2">
      <c r="A26" s="43"/>
      <c r="B26" s="56"/>
      <c r="C26" s="57"/>
      <c r="D26" s="470"/>
      <c r="E26" s="59"/>
      <c r="F26" s="38"/>
    </row>
    <row r="29" spans="1:8" x14ac:dyDescent="0.2">
      <c r="D29" s="218"/>
    </row>
    <row r="31" spans="1:8" x14ac:dyDescent="0.2">
      <c r="D31" s="349">
        <f>+D11-D12-D18</f>
        <v>0</v>
      </c>
      <c r="E31" s="349">
        <f>+E11-E12-E18</f>
        <v>0</v>
      </c>
    </row>
    <row r="32" spans="1:8" x14ac:dyDescent="0.2">
      <c r="D32" s="349">
        <f>+D12-SUM(D13:D17)</f>
        <v>0</v>
      </c>
      <c r="E32" s="349">
        <f>+E12-SUM(E13:E17)</f>
        <v>0</v>
      </c>
    </row>
    <row r="33" spans="4:5" x14ac:dyDescent="0.2">
      <c r="D33" s="349">
        <f>+D18-SUM(D19:D24)</f>
        <v>0</v>
      </c>
      <c r="E33" s="349">
        <f>+E18-SUM(E19:E24)</f>
        <v>0</v>
      </c>
    </row>
    <row r="34" spans="4:5" x14ac:dyDescent="0.2">
      <c r="D34" s="349">
        <f>+D25-D10-D11</f>
        <v>0</v>
      </c>
      <c r="E34" s="349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tabSelected="1" view="pageBreakPreview" topLeftCell="A2" zoomScale="60" zoomScaleNormal="60" workbookViewId="0">
      <selection activeCell="G10" sqref="G10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1"/>
      <c r="I3" s="1"/>
      <c r="J3" s="1"/>
      <c r="K3" s="1"/>
      <c r="L3" s="1"/>
      <c r="M3" s="1"/>
      <c r="N3" s="1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599"/>
      <c r="E4" s="599"/>
      <c r="F4" s="600"/>
      <c r="G4" s="69"/>
      <c r="H4" s="69"/>
      <c r="I4" s="69"/>
      <c r="J4" s="69"/>
      <c r="K4" s="69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1"/>
      <c r="E5" s="601"/>
      <c r="F5" s="601"/>
      <c r="G5" s="1"/>
      <c r="H5" s="70"/>
      <c r="I5" s="70"/>
      <c r="J5" s="70"/>
      <c r="K5" s="69"/>
      <c r="L5" s="2"/>
      <c r="M5" s="598" t="s">
        <v>358</v>
      </c>
      <c r="N5" s="598"/>
      <c r="O5" s="598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2" t="s">
        <v>477</v>
      </c>
      <c r="K7" s="603"/>
      <c r="L7" s="604"/>
      <c r="M7" s="602" t="s">
        <v>478</v>
      </c>
      <c r="N7" s="603"/>
      <c r="O7" s="604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601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374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609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2250</v>
      </c>
      <c r="J33" s="259">
        <v>29534</v>
      </c>
      <c r="K33" s="259">
        <v>-38057</v>
      </c>
      <c r="L33" s="259">
        <v>0</v>
      </c>
      <c r="M33" s="259">
        <v>0</v>
      </c>
      <c r="N33" s="259">
        <v>29099</v>
      </c>
      <c r="O33" s="259">
        <v>0</v>
      </c>
      <c r="P33" s="259">
        <v>2196799</v>
      </c>
      <c r="Q33" s="259">
        <v>675677</v>
      </c>
      <c r="R33" s="259">
        <v>0</v>
      </c>
      <c r="S33" s="259">
        <v>5495302</v>
      </c>
      <c r="T33" s="259">
        <v>0</v>
      </c>
      <c r="U33" s="259">
        <v>5495302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2250</v>
      </c>
      <c r="J37" s="259">
        <v>29534</v>
      </c>
      <c r="K37" s="259">
        <v>-38057</v>
      </c>
      <c r="L37" s="259">
        <v>0</v>
      </c>
      <c r="M37" s="259">
        <v>0</v>
      </c>
      <c r="N37" s="259">
        <v>29099</v>
      </c>
      <c r="O37" s="259">
        <v>0</v>
      </c>
      <c r="P37" s="259">
        <v>2196799</v>
      </c>
      <c r="Q37" s="259">
        <v>675677</v>
      </c>
      <c r="R37" s="259">
        <v>0</v>
      </c>
      <c r="S37" s="259">
        <v>5495302</v>
      </c>
      <c r="T37" s="259">
        <v>0</v>
      </c>
      <c r="U37" s="259">
        <v>5495302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183"/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-8787</v>
      </c>
      <c r="O38" s="259">
        <v>0</v>
      </c>
      <c r="P38" s="259">
        <v>0</v>
      </c>
      <c r="Q38" s="259">
        <v>0</v>
      </c>
      <c r="R38" s="259">
        <v>483480</v>
      </c>
      <c r="S38" s="259">
        <v>474693</v>
      </c>
      <c r="T38" s="259">
        <v>0</v>
      </c>
      <c r="U38" s="259">
        <v>474693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3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3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3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3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3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3"/>
      <c r="F44" s="259">
        <v>0</v>
      </c>
      <c r="G44" s="259">
        <v>0</v>
      </c>
      <c r="H44" s="259">
        <v>0</v>
      </c>
      <c r="I44" s="259">
        <v>1835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456</v>
      </c>
      <c r="Q44" s="259">
        <v>0</v>
      </c>
      <c r="R44" s="259">
        <v>0</v>
      </c>
      <c r="S44" s="259">
        <v>2291</v>
      </c>
      <c r="T44" s="259">
        <v>0</v>
      </c>
      <c r="U44" s="259">
        <v>2291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3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675677</v>
      </c>
      <c r="Q45" s="259">
        <v>-675677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183"/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/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675677</v>
      </c>
      <c r="Q47" s="257">
        <v>-675677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4085</v>
      </c>
      <c r="J49" s="260">
        <v>29534</v>
      </c>
      <c r="K49" s="260">
        <v>-38057</v>
      </c>
      <c r="L49" s="260">
        <v>0</v>
      </c>
      <c r="M49" s="260">
        <v>0</v>
      </c>
      <c r="N49" s="260">
        <v>20312</v>
      </c>
      <c r="O49" s="260">
        <v>0</v>
      </c>
      <c r="P49" s="260">
        <v>2872932</v>
      </c>
      <c r="Q49" s="260">
        <v>0</v>
      </c>
      <c r="R49" s="260">
        <v>483480</v>
      </c>
      <c r="S49" s="260">
        <v>5972286</v>
      </c>
      <c r="T49" s="260">
        <v>0</v>
      </c>
      <c r="U49" s="260">
        <v>5972286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5" priority="3" stopIfTrue="1" operator="lessThanOrEqual">
      <formula>0</formula>
    </cfRule>
  </conditionalFormatting>
  <conditionalFormatting sqref="P50:U50 F50:N50 G25:U32 F21:F32 F35:U36 F46:G48">
    <cfRule type="cellIs" dxfId="4" priority="4" stopIfTrue="1" operator="lessThanOrEqual">
      <formula>0</formula>
    </cfRule>
  </conditionalFormatting>
  <conditionalFormatting sqref="F17:U19 G22:U23 H46:U48 G21:R21 T21 G24:P24 R24:T24">
    <cfRule type="cellIs" dxfId="3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tabSelected="1" view="pageBreakPreview" topLeftCell="A8" zoomScale="60" zoomScaleNormal="60" workbookViewId="0">
      <selection activeCell="G10" sqref="G10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449"/>
      <c r="I3" s="449"/>
      <c r="J3" s="449"/>
      <c r="K3" s="449"/>
      <c r="L3" s="449"/>
      <c r="M3" s="449"/>
      <c r="N3" s="449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599"/>
      <c r="E4" s="599"/>
      <c r="F4" s="600"/>
      <c r="G4" s="448"/>
      <c r="H4" s="448"/>
      <c r="I4" s="448"/>
      <c r="J4" s="448"/>
      <c r="K4" s="448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1"/>
      <c r="E5" s="601"/>
      <c r="F5" s="601"/>
      <c r="G5" s="449"/>
      <c r="H5" s="70"/>
      <c r="I5" s="70"/>
      <c r="J5" s="70"/>
      <c r="K5" s="448"/>
      <c r="L5" s="2"/>
      <c r="M5" s="598" t="s">
        <v>358</v>
      </c>
      <c r="N5" s="598"/>
      <c r="O5" s="598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2" t="s">
        <v>477</v>
      </c>
      <c r="K7" s="603"/>
      <c r="L7" s="604"/>
      <c r="M7" s="602" t="s">
        <v>478</v>
      </c>
      <c r="N7" s="603"/>
      <c r="O7" s="604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601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70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374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610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1538</v>
      </c>
      <c r="J33" s="259">
        <v>29492</v>
      </c>
      <c r="K33" s="259">
        <v>-27570</v>
      </c>
      <c r="L33" s="259">
        <v>0</v>
      </c>
      <c r="M33" s="259">
        <v>0</v>
      </c>
      <c r="N33" s="259">
        <v>29230</v>
      </c>
      <c r="O33" s="259">
        <v>-1706</v>
      </c>
      <c r="P33" s="259">
        <v>1817921</v>
      </c>
      <c r="Q33" s="259">
        <v>378174</v>
      </c>
      <c r="R33" s="259">
        <v>0</v>
      </c>
      <c r="S33" s="259">
        <v>4827079</v>
      </c>
      <c r="T33" s="259">
        <v>0</v>
      </c>
      <c r="U33" s="259">
        <v>4827079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1538</v>
      </c>
      <c r="J37" s="259">
        <v>29492</v>
      </c>
      <c r="K37" s="259">
        <v>-27570</v>
      </c>
      <c r="L37" s="259">
        <v>0</v>
      </c>
      <c r="M37" s="259">
        <v>0</v>
      </c>
      <c r="N37" s="259">
        <v>29230</v>
      </c>
      <c r="O37" s="259">
        <v>-1706</v>
      </c>
      <c r="P37" s="259">
        <v>1817921</v>
      </c>
      <c r="Q37" s="259">
        <v>378174</v>
      </c>
      <c r="R37" s="259">
        <v>0</v>
      </c>
      <c r="S37" s="259">
        <v>4827079</v>
      </c>
      <c r="T37" s="259">
        <v>0</v>
      </c>
      <c r="U37" s="259">
        <v>4827079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183"/>
      <c r="F38" s="259">
        <v>0</v>
      </c>
      <c r="G38" s="259">
        <v>0</v>
      </c>
      <c r="H38" s="259">
        <v>0</v>
      </c>
      <c r="I38" s="259">
        <v>0</v>
      </c>
      <c r="J38" s="259">
        <v>42</v>
      </c>
      <c r="K38" s="259">
        <v>0</v>
      </c>
      <c r="L38" s="259">
        <v>0</v>
      </c>
      <c r="M38" s="259">
        <v>0</v>
      </c>
      <c r="N38" s="259">
        <v>-73879</v>
      </c>
      <c r="O38" s="259">
        <v>1706</v>
      </c>
      <c r="P38" s="259">
        <v>0</v>
      </c>
      <c r="Q38" s="259">
        <v>0</v>
      </c>
      <c r="R38" s="259">
        <v>590666</v>
      </c>
      <c r="S38" s="259">
        <v>518535</v>
      </c>
      <c r="T38" s="259">
        <v>0</v>
      </c>
      <c r="U38" s="259">
        <v>518535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3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3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3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3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3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3"/>
      <c r="F44" s="259">
        <v>0</v>
      </c>
      <c r="G44" s="259">
        <v>0</v>
      </c>
      <c r="H44" s="259">
        <v>0</v>
      </c>
      <c r="I44" s="259">
        <v>1067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704</v>
      </c>
      <c r="Q44" s="259">
        <v>0</v>
      </c>
      <c r="R44" s="259">
        <v>0</v>
      </c>
      <c r="S44" s="259">
        <v>1771</v>
      </c>
      <c r="T44" s="259">
        <v>0</v>
      </c>
      <c r="U44" s="259">
        <v>1771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3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378174</v>
      </c>
      <c r="Q45" s="259">
        <v>-378174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183"/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/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378174</v>
      </c>
      <c r="Q47" s="257">
        <v>-378174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2605</v>
      </c>
      <c r="J49" s="260">
        <v>29534</v>
      </c>
      <c r="K49" s="260">
        <v>-27570</v>
      </c>
      <c r="L49" s="260">
        <v>0</v>
      </c>
      <c r="M49" s="260">
        <v>0</v>
      </c>
      <c r="N49" s="260">
        <v>-44649</v>
      </c>
      <c r="O49" s="260">
        <v>0</v>
      </c>
      <c r="P49" s="260">
        <v>2196799</v>
      </c>
      <c r="Q49" s="260">
        <v>0</v>
      </c>
      <c r="R49" s="260">
        <v>590666</v>
      </c>
      <c r="S49" s="260">
        <v>5347385</v>
      </c>
      <c r="T49" s="260">
        <v>0</v>
      </c>
      <c r="U49" s="260">
        <v>5347385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2" priority="2" stopIfTrue="1" operator="lessThanOrEqual">
      <formula>0</formula>
    </cfRule>
  </conditionalFormatting>
  <conditionalFormatting sqref="P50:U50 F50:N50 G25:U32 F21:F32 F35:U36 F46:G48">
    <cfRule type="cellIs" dxfId="1" priority="3" stopIfTrue="1" operator="lessThanOrEqual">
      <formula>0</formula>
    </cfRule>
  </conditionalFormatting>
  <conditionalFormatting sqref="F17:U19 G22:U23 H46:U48 G21:R21 T21 G24:P24 R24:T24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tabSelected="1" view="pageBreakPreview" zoomScale="55" zoomScaleNormal="60" zoomScaleSheetLayoutView="55" workbookViewId="0">
      <selection activeCell="G10" sqref="G10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29.85546875" style="5" customWidth="1"/>
    <col min="7" max="7" width="9.140625" style="5"/>
    <col min="8" max="8" width="13" style="5" customWidth="1"/>
    <col min="9" max="16384" width="9.140625" style="5"/>
  </cols>
  <sheetData>
    <row r="1" spans="1:8" ht="24.75" customHeight="1" x14ac:dyDescent="0.2">
      <c r="A1" s="434"/>
      <c r="B1" s="14"/>
      <c r="C1" s="605" t="s">
        <v>570</v>
      </c>
      <c r="D1" s="607" t="s">
        <v>358</v>
      </c>
      <c r="E1" s="608"/>
      <c r="F1" s="611" t="s">
        <v>358</v>
      </c>
      <c r="G1" s="15"/>
    </row>
    <row r="2" spans="1:8" ht="15.75" customHeight="1" x14ac:dyDescent="0.2">
      <c r="A2" s="435"/>
      <c r="B2" s="16"/>
      <c r="C2" s="606"/>
      <c r="D2" s="609"/>
      <c r="E2" s="610"/>
      <c r="F2" s="612"/>
      <c r="G2" s="15"/>
    </row>
    <row r="3" spans="1:8" ht="15.75" x14ac:dyDescent="0.25">
      <c r="A3" s="436"/>
      <c r="B3" s="94"/>
      <c r="C3" s="193"/>
      <c r="D3" s="189"/>
      <c r="E3" s="189" t="s">
        <v>0</v>
      </c>
      <c r="F3" s="189" t="s">
        <v>1</v>
      </c>
    </row>
    <row r="4" spans="1:8" ht="35.25" customHeight="1" x14ac:dyDescent="0.25">
      <c r="A4" s="436"/>
      <c r="B4" s="94"/>
      <c r="C4" s="193"/>
      <c r="D4" s="192" t="s">
        <v>2</v>
      </c>
      <c r="E4" s="475" t="s">
        <v>374</v>
      </c>
      <c r="F4" s="475" t="s">
        <v>374</v>
      </c>
    </row>
    <row r="5" spans="1:8" ht="23.25" customHeight="1" x14ac:dyDescent="0.35">
      <c r="A5" s="436"/>
      <c r="B5" s="113"/>
      <c r="C5" s="194"/>
      <c r="D5" s="208" t="s">
        <v>602</v>
      </c>
      <c r="E5" s="191" t="s">
        <v>607</v>
      </c>
      <c r="F5" s="191" t="s">
        <v>608</v>
      </c>
    </row>
    <row r="6" spans="1:8" ht="18.75" customHeight="1" x14ac:dyDescent="0.35">
      <c r="A6" s="436"/>
      <c r="B6" s="422"/>
      <c r="C6" s="195"/>
      <c r="D6" s="267"/>
      <c r="E6" s="196"/>
      <c r="F6" s="167"/>
    </row>
    <row r="7" spans="1:8" ht="18.75" x14ac:dyDescent="0.3">
      <c r="A7" s="436"/>
      <c r="B7" s="423" t="s">
        <v>3</v>
      </c>
      <c r="C7" s="410" t="s">
        <v>489</v>
      </c>
      <c r="D7" s="268"/>
      <c r="E7" s="197"/>
      <c r="F7" s="198"/>
    </row>
    <row r="8" spans="1:8" ht="12.75" customHeight="1" x14ac:dyDescent="0.3">
      <c r="A8" s="436"/>
      <c r="B8" s="423"/>
      <c r="C8" s="410"/>
      <c r="D8" s="268"/>
      <c r="E8" s="197"/>
      <c r="F8" s="198"/>
    </row>
    <row r="9" spans="1:8" ht="19.5" customHeight="1" x14ac:dyDescent="0.3">
      <c r="A9" s="436"/>
      <c r="B9" s="424" t="s">
        <v>4</v>
      </c>
      <c r="C9" s="411" t="s">
        <v>488</v>
      </c>
      <c r="D9" s="268"/>
      <c r="E9" s="199">
        <v>14129.835916675627</v>
      </c>
      <c r="F9" s="199">
        <v>281740</v>
      </c>
      <c r="H9" s="501"/>
    </row>
    <row r="10" spans="1:8" ht="12.75" customHeight="1" x14ac:dyDescent="0.3">
      <c r="A10" s="436"/>
      <c r="B10" s="425"/>
      <c r="C10" s="412"/>
      <c r="D10" s="268"/>
      <c r="E10" s="200"/>
      <c r="F10" s="200"/>
      <c r="H10" s="501"/>
    </row>
    <row r="11" spans="1:8" ht="18.75" x14ac:dyDescent="0.3">
      <c r="A11" s="436"/>
      <c r="B11" s="426" t="s">
        <v>5</v>
      </c>
      <c r="C11" s="413" t="s">
        <v>193</v>
      </c>
      <c r="D11" s="268"/>
      <c r="E11" s="200">
        <v>4087890</v>
      </c>
      <c r="F11" s="200">
        <v>2691218</v>
      </c>
      <c r="H11" s="501"/>
    </row>
    <row r="12" spans="1:8" ht="18.75" x14ac:dyDescent="0.3">
      <c r="A12" s="436"/>
      <c r="B12" s="426" t="s">
        <v>6</v>
      </c>
      <c r="C12" s="413" t="s">
        <v>194</v>
      </c>
      <c r="D12" s="268"/>
      <c r="E12" s="200">
        <v>-2871989</v>
      </c>
      <c r="F12" s="200">
        <v>-1163153</v>
      </c>
      <c r="H12" s="501"/>
    </row>
    <row r="13" spans="1:8" ht="18.75" x14ac:dyDescent="0.3">
      <c r="A13" s="436"/>
      <c r="B13" s="426" t="s">
        <v>7</v>
      </c>
      <c r="C13" s="413" t="s">
        <v>8</v>
      </c>
      <c r="D13" s="268"/>
      <c r="E13" s="200">
        <v>19</v>
      </c>
      <c r="F13" s="200">
        <v>8</v>
      </c>
      <c r="H13" s="501"/>
    </row>
    <row r="14" spans="1:8" ht="18.75" x14ac:dyDescent="0.3">
      <c r="A14" s="436"/>
      <c r="B14" s="426" t="s">
        <v>9</v>
      </c>
      <c r="C14" s="413" t="s">
        <v>10</v>
      </c>
      <c r="D14" s="268"/>
      <c r="E14" s="200">
        <v>354196</v>
      </c>
      <c r="F14" s="200">
        <v>230679</v>
      </c>
      <c r="H14" s="501"/>
    </row>
    <row r="15" spans="1:8" ht="18.75" x14ac:dyDescent="0.3">
      <c r="A15" s="436"/>
      <c r="B15" s="426" t="s">
        <v>11</v>
      </c>
      <c r="C15" s="413" t="s">
        <v>12</v>
      </c>
      <c r="D15" s="268"/>
      <c r="E15" s="200">
        <v>124243</v>
      </c>
      <c r="F15" s="200">
        <v>91998</v>
      </c>
      <c r="H15" s="501"/>
    </row>
    <row r="16" spans="1:8" ht="18.75" x14ac:dyDescent="0.3">
      <c r="A16" s="436"/>
      <c r="B16" s="426" t="s">
        <v>14</v>
      </c>
      <c r="C16" s="413" t="s">
        <v>13</v>
      </c>
      <c r="D16" s="268"/>
      <c r="E16" s="200">
        <v>401028</v>
      </c>
      <c r="F16" s="200">
        <v>454915</v>
      </c>
      <c r="H16" s="501"/>
    </row>
    <row r="17" spans="1:8" ht="18.75" x14ac:dyDescent="0.3">
      <c r="A17" s="436"/>
      <c r="B17" s="426" t="s">
        <v>16</v>
      </c>
      <c r="C17" s="413" t="s">
        <v>15</v>
      </c>
      <c r="D17" s="268"/>
      <c r="E17" s="200">
        <v>-729159</v>
      </c>
      <c r="F17" s="200">
        <v>-651683</v>
      </c>
      <c r="H17" s="501"/>
    </row>
    <row r="18" spans="1:8" ht="18.75" x14ac:dyDescent="0.3">
      <c r="A18" s="436"/>
      <c r="B18" s="426" t="s">
        <v>18</v>
      </c>
      <c r="C18" s="413" t="s">
        <v>17</v>
      </c>
      <c r="D18" s="268"/>
      <c r="E18" s="200">
        <v>-160612</v>
      </c>
      <c r="F18" s="200">
        <v>-264733</v>
      </c>
      <c r="H18" s="501"/>
    </row>
    <row r="19" spans="1:8" ht="18.75" x14ac:dyDescent="0.3">
      <c r="A19" s="436"/>
      <c r="B19" s="426" t="s">
        <v>19</v>
      </c>
      <c r="C19" s="413" t="s">
        <v>20</v>
      </c>
      <c r="D19" s="204"/>
      <c r="E19" s="201">
        <v>-1191486.1640833244</v>
      </c>
      <c r="F19" s="201">
        <v>-1107509</v>
      </c>
      <c r="H19" s="501"/>
    </row>
    <row r="20" spans="1:8" ht="12.75" customHeight="1" x14ac:dyDescent="0.3">
      <c r="A20" s="436"/>
      <c r="B20" s="427"/>
      <c r="C20" s="412"/>
      <c r="D20" s="268"/>
      <c r="E20" s="201"/>
      <c r="F20" s="201"/>
      <c r="H20" s="501"/>
    </row>
    <row r="21" spans="1:8" ht="18.75" x14ac:dyDescent="0.3">
      <c r="A21" s="436"/>
      <c r="B21" s="424" t="s">
        <v>21</v>
      </c>
      <c r="C21" s="411" t="s">
        <v>490</v>
      </c>
      <c r="D21" s="268"/>
      <c r="E21" s="202">
        <v>-2499380.8359166756</v>
      </c>
      <c r="F21" s="202">
        <v>3394018</v>
      </c>
      <c r="H21" s="501"/>
    </row>
    <row r="22" spans="1:8" ht="12.75" customHeight="1" x14ac:dyDescent="0.3">
      <c r="A22" s="436"/>
      <c r="B22" s="427"/>
      <c r="C22" s="412"/>
      <c r="D22" s="268"/>
      <c r="E22" s="201"/>
      <c r="F22" s="201"/>
      <c r="H22" s="501"/>
    </row>
    <row r="23" spans="1:8" ht="18.75" x14ac:dyDescent="0.3">
      <c r="A23" s="436"/>
      <c r="B23" s="426" t="s">
        <v>22</v>
      </c>
      <c r="C23" s="414" t="s">
        <v>491</v>
      </c>
      <c r="D23" s="268"/>
      <c r="E23" s="201">
        <v>-644887</v>
      </c>
      <c r="F23" s="201">
        <v>-592396</v>
      </c>
      <c r="H23" s="501"/>
    </row>
    <row r="24" spans="1:8" ht="18.75" x14ac:dyDescent="0.3">
      <c r="A24" s="436"/>
      <c r="B24" s="426" t="s">
        <v>23</v>
      </c>
      <c r="C24" s="413" t="s">
        <v>205</v>
      </c>
      <c r="D24" s="268"/>
      <c r="E24" s="201">
        <v>-236169</v>
      </c>
      <c r="F24" s="201">
        <v>-892308</v>
      </c>
      <c r="H24" s="501"/>
    </row>
    <row r="25" spans="1:8" ht="18.75" x14ac:dyDescent="0.3">
      <c r="A25" s="436"/>
      <c r="B25" s="426" t="s">
        <v>24</v>
      </c>
      <c r="C25" s="413" t="s">
        <v>25</v>
      </c>
      <c r="D25" s="268"/>
      <c r="E25" s="201">
        <v>1828761</v>
      </c>
      <c r="F25" s="201">
        <v>-13842759</v>
      </c>
      <c r="H25" s="501"/>
    </row>
    <row r="26" spans="1:8" ht="18.75" x14ac:dyDescent="0.3">
      <c r="A26" s="436"/>
      <c r="B26" s="426" t="s">
        <v>26</v>
      </c>
      <c r="C26" s="413" t="s">
        <v>492</v>
      </c>
      <c r="D26" s="268"/>
      <c r="E26" s="201">
        <v>-197105</v>
      </c>
      <c r="F26" s="201">
        <v>-150985</v>
      </c>
      <c r="H26" s="501"/>
    </row>
    <row r="27" spans="1:8" ht="18.75" x14ac:dyDescent="0.3">
      <c r="A27" s="436"/>
      <c r="B27" s="426" t="s">
        <v>27</v>
      </c>
      <c r="C27" s="413" t="s">
        <v>202</v>
      </c>
      <c r="D27" s="268"/>
      <c r="E27" s="201">
        <v>-2995</v>
      </c>
      <c r="F27" s="201">
        <v>-5185</v>
      </c>
      <c r="H27" s="501"/>
    </row>
    <row r="28" spans="1:8" ht="18.75" x14ac:dyDescent="0.3">
      <c r="A28" s="436"/>
      <c r="B28" s="426" t="s">
        <v>28</v>
      </c>
      <c r="C28" s="413" t="s">
        <v>29</v>
      </c>
      <c r="D28" s="268"/>
      <c r="E28" s="201">
        <v>-588690.83591667563</v>
      </c>
      <c r="F28" s="201">
        <v>12302915</v>
      </c>
      <c r="H28" s="501"/>
    </row>
    <row r="29" spans="1:8" ht="18.75" x14ac:dyDescent="0.3">
      <c r="A29" s="436"/>
      <c r="B29" s="426" t="s">
        <v>30</v>
      </c>
      <c r="C29" s="413" t="s">
        <v>493</v>
      </c>
      <c r="D29" s="268"/>
      <c r="E29" s="201">
        <v>0</v>
      </c>
      <c r="F29" s="201">
        <v>0</v>
      </c>
      <c r="H29" s="501"/>
    </row>
    <row r="30" spans="1:8" ht="18.75" x14ac:dyDescent="0.3">
      <c r="A30" s="436"/>
      <c r="B30" s="426" t="s">
        <v>32</v>
      </c>
      <c r="C30" s="413" t="s">
        <v>31</v>
      </c>
      <c r="D30" s="268"/>
      <c r="E30" s="201">
        <v>-4968341</v>
      </c>
      <c r="F30" s="201">
        <v>5460804</v>
      </c>
      <c r="H30" s="501"/>
    </row>
    <row r="31" spans="1:8" ht="18.75" x14ac:dyDescent="0.3">
      <c r="A31" s="436"/>
      <c r="B31" s="426" t="s">
        <v>34</v>
      </c>
      <c r="C31" s="413" t="s">
        <v>33</v>
      </c>
      <c r="D31" s="268"/>
      <c r="E31" s="201">
        <v>0</v>
      </c>
      <c r="F31" s="201">
        <v>0</v>
      </c>
      <c r="H31" s="501"/>
    </row>
    <row r="32" spans="1:8" ht="18.75" x14ac:dyDescent="0.3">
      <c r="A32" s="436"/>
      <c r="B32" s="426" t="s">
        <v>226</v>
      </c>
      <c r="C32" s="413" t="s">
        <v>35</v>
      </c>
      <c r="D32" s="204"/>
      <c r="E32" s="201">
        <v>2310046</v>
      </c>
      <c r="F32" s="201">
        <v>1113932</v>
      </c>
      <c r="H32" s="501"/>
    </row>
    <row r="33" spans="1:8" ht="12.75" customHeight="1" x14ac:dyDescent="0.3">
      <c r="A33" s="436"/>
      <c r="B33" s="425"/>
      <c r="C33" s="415"/>
      <c r="D33" s="269"/>
      <c r="E33" s="203"/>
      <c r="F33" s="203"/>
      <c r="H33" s="501"/>
    </row>
    <row r="34" spans="1:8" ht="18.75" x14ac:dyDescent="0.3">
      <c r="A34" s="436"/>
      <c r="B34" s="423" t="s">
        <v>36</v>
      </c>
      <c r="C34" s="411" t="s">
        <v>494</v>
      </c>
      <c r="D34" s="268"/>
      <c r="E34" s="202">
        <v>-2485251</v>
      </c>
      <c r="F34" s="202">
        <v>3675758</v>
      </c>
      <c r="H34" s="501"/>
    </row>
    <row r="35" spans="1:8" ht="12.75" customHeight="1" x14ac:dyDescent="0.3">
      <c r="A35" s="436"/>
      <c r="B35" s="425"/>
      <c r="C35" s="415"/>
      <c r="D35" s="269"/>
      <c r="E35" s="203"/>
      <c r="F35" s="203"/>
      <c r="H35" s="501"/>
    </row>
    <row r="36" spans="1:8" ht="18.75" x14ac:dyDescent="0.3">
      <c r="A36" s="436"/>
      <c r="B36" s="423" t="s">
        <v>37</v>
      </c>
      <c r="C36" s="410" t="s">
        <v>495</v>
      </c>
      <c r="D36" s="269"/>
      <c r="E36" s="203"/>
      <c r="F36" s="203"/>
      <c r="H36" s="501"/>
    </row>
    <row r="37" spans="1:8" ht="12.75" customHeight="1" x14ac:dyDescent="0.3">
      <c r="A37" s="436"/>
      <c r="B37" s="427"/>
      <c r="C37" s="415"/>
      <c r="D37" s="269"/>
      <c r="E37" s="203"/>
      <c r="F37" s="203"/>
      <c r="H37" s="501"/>
    </row>
    <row r="38" spans="1:8" ht="18.75" x14ac:dyDescent="0.3">
      <c r="A38" s="436"/>
      <c r="B38" s="423" t="s">
        <v>38</v>
      </c>
      <c r="C38" s="411" t="s">
        <v>496</v>
      </c>
      <c r="D38" s="268"/>
      <c r="E38" s="202">
        <v>781945</v>
      </c>
      <c r="F38" s="202">
        <v>-5935873</v>
      </c>
      <c r="H38" s="501"/>
    </row>
    <row r="39" spans="1:8" ht="12.75" customHeight="1" x14ac:dyDescent="0.3">
      <c r="A39" s="436"/>
      <c r="B39" s="427"/>
      <c r="C39" s="412"/>
      <c r="D39" s="269"/>
      <c r="E39" s="203"/>
      <c r="F39" s="203"/>
      <c r="H39" s="501"/>
    </row>
    <row r="40" spans="1:8" ht="18.75" x14ac:dyDescent="0.3">
      <c r="A40" s="436"/>
      <c r="B40" s="428" t="s">
        <v>39</v>
      </c>
      <c r="C40" s="416" t="s">
        <v>497</v>
      </c>
      <c r="D40" s="204"/>
      <c r="E40" s="201">
        <v>0</v>
      </c>
      <c r="F40" s="201">
        <v>0</v>
      </c>
      <c r="H40" s="501"/>
    </row>
    <row r="41" spans="1:8" ht="18.75" x14ac:dyDescent="0.3">
      <c r="A41" s="436"/>
      <c r="B41" s="428" t="s">
        <v>40</v>
      </c>
      <c r="C41" s="416" t="s">
        <v>498</v>
      </c>
      <c r="D41" s="204"/>
      <c r="E41" s="201">
        <v>0</v>
      </c>
      <c r="F41" s="201">
        <v>0</v>
      </c>
      <c r="H41" s="501"/>
    </row>
    <row r="42" spans="1:8" ht="18.75" x14ac:dyDescent="0.3">
      <c r="A42" s="436"/>
      <c r="B42" s="428" t="s">
        <v>41</v>
      </c>
      <c r="C42" s="416" t="s">
        <v>499</v>
      </c>
      <c r="D42" s="268"/>
      <c r="E42" s="201">
        <v>-92084</v>
      </c>
      <c r="F42" s="201">
        <v>-93062</v>
      </c>
      <c r="H42" s="501"/>
    </row>
    <row r="43" spans="1:8" ht="18.75" x14ac:dyDescent="0.3">
      <c r="A43" s="436"/>
      <c r="B43" s="428" t="s">
        <v>42</v>
      </c>
      <c r="C43" s="416" t="s">
        <v>43</v>
      </c>
      <c r="D43" s="268"/>
      <c r="E43" s="201">
        <v>13941</v>
      </c>
      <c r="F43" s="201">
        <v>234</v>
      </c>
      <c r="H43" s="501"/>
    </row>
    <row r="44" spans="1:8" ht="18.75" x14ac:dyDescent="0.3">
      <c r="A44" s="436"/>
      <c r="B44" s="428" t="s">
        <v>44</v>
      </c>
      <c r="C44" s="416" t="s">
        <v>500</v>
      </c>
      <c r="D44" s="268"/>
      <c r="E44" s="201">
        <v>-21434610</v>
      </c>
      <c r="F44" s="201">
        <v>-12052489</v>
      </c>
      <c r="H44" s="501"/>
    </row>
    <row r="45" spans="1:8" ht="18.75" x14ac:dyDescent="0.3">
      <c r="A45" s="436"/>
      <c r="B45" s="428" t="s">
        <v>45</v>
      </c>
      <c r="C45" s="416" t="s">
        <v>501</v>
      </c>
      <c r="D45" s="268"/>
      <c r="E45" s="201">
        <v>19975815</v>
      </c>
      <c r="F45" s="201">
        <v>9276529</v>
      </c>
      <c r="H45" s="501"/>
    </row>
    <row r="46" spans="1:8" ht="18.75" x14ac:dyDescent="0.3">
      <c r="A46" s="436"/>
      <c r="B46" s="428" t="s">
        <v>46</v>
      </c>
      <c r="C46" s="416" t="s">
        <v>502</v>
      </c>
      <c r="D46" s="268"/>
      <c r="E46" s="201">
        <v>0</v>
      </c>
      <c r="F46" s="201">
        <v>-3067085</v>
      </c>
      <c r="H46" s="501"/>
    </row>
    <row r="47" spans="1:8" ht="18.75" x14ac:dyDescent="0.3">
      <c r="A47" s="436"/>
      <c r="B47" s="428" t="s">
        <v>47</v>
      </c>
      <c r="C47" s="416" t="s">
        <v>503</v>
      </c>
      <c r="D47" s="268"/>
      <c r="E47" s="201">
        <v>2318883</v>
      </c>
      <c r="F47" s="201">
        <v>0</v>
      </c>
      <c r="H47" s="501"/>
    </row>
    <row r="48" spans="1:8" ht="18.75" x14ac:dyDescent="0.3">
      <c r="A48" s="436"/>
      <c r="B48" s="428" t="s">
        <v>48</v>
      </c>
      <c r="C48" s="416" t="s">
        <v>20</v>
      </c>
      <c r="D48" s="204"/>
      <c r="E48" s="201">
        <v>0</v>
      </c>
      <c r="F48" s="201">
        <v>0</v>
      </c>
      <c r="H48" s="501"/>
    </row>
    <row r="49" spans="1:8" ht="12.75" customHeight="1" x14ac:dyDescent="0.3">
      <c r="A49" s="436"/>
      <c r="B49" s="427"/>
      <c r="C49" s="412"/>
      <c r="D49" s="268"/>
      <c r="E49" s="201"/>
      <c r="F49" s="201"/>
      <c r="H49" s="501"/>
    </row>
    <row r="50" spans="1:8" ht="18.75" x14ac:dyDescent="0.3">
      <c r="A50" s="436"/>
      <c r="B50" s="423" t="s">
        <v>49</v>
      </c>
      <c r="C50" s="410" t="s">
        <v>504</v>
      </c>
      <c r="D50" s="268"/>
      <c r="E50" s="201"/>
      <c r="F50" s="201"/>
      <c r="H50" s="501"/>
    </row>
    <row r="51" spans="1:8" ht="12.75" customHeight="1" x14ac:dyDescent="0.3">
      <c r="A51" s="436"/>
      <c r="B51" s="427"/>
      <c r="C51" s="412"/>
      <c r="D51" s="268"/>
      <c r="E51" s="201"/>
      <c r="F51" s="201"/>
      <c r="H51" s="501"/>
    </row>
    <row r="52" spans="1:8" ht="18.75" x14ac:dyDescent="0.3">
      <c r="A52" s="436"/>
      <c r="B52" s="423" t="s">
        <v>50</v>
      </c>
      <c r="C52" s="411" t="s">
        <v>51</v>
      </c>
      <c r="D52" s="268"/>
      <c r="E52" s="202">
        <v>-96677</v>
      </c>
      <c r="F52" s="202">
        <v>-88842</v>
      </c>
      <c r="H52" s="501"/>
    </row>
    <row r="53" spans="1:8" ht="12.75" customHeight="1" x14ac:dyDescent="0.3">
      <c r="A53" s="436"/>
      <c r="B53" s="425"/>
      <c r="C53" s="412"/>
      <c r="D53" s="268"/>
      <c r="E53" s="201"/>
      <c r="F53" s="201"/>
      <c r="H53" s="501"/>
    </row>
    <row r="54" spans="1:8" ht="18.75" x14ac:dyDescent="0.3">
      <c r="A54" s="436"/>
      <c r="B54" s="428" t="s">
        <v>52</v>
      </c>
      <c r="C54" s="413" t="s">
        <v>53</v>
      </c>
      <c r="D54" s="268"/>
      <c r="E54" s="201">
        <v>0</v>
      </c>
      <c r="F54" s="201">
        <v>0</v>
      </c>
      <c r="H54" s="501"/>
    </row>
    <row r="55" spans="1:8" ht="18.75" x14ac:dyDescent="0.3">
      <c r="A55" s="436"/>
      <c r="B55" s="428" t="s">
        <v>54</v>
      </c>
      <c r="C55" s="413" t="s">
        <v>55</v>
      </c>
      <c r="D55" s="268"/>
      <c r="E55" s="201">
        <v>0</v>
      </c>
      <c r="F55" s="201">
        <v>0</v>
      </c>
      <c r="H55" s="501"/>
    </row>
    <row r="56" spans="1:8" ht="18.75" x14ac:dyDescent="0.3">
      <c r="A56" s="436"/>
      <c r="B56" s="428" t="s">
        <v>56</v>
      </c>
      <c r="C56" s="413" t="s">
        <v>505</v>
      </c>
      <c r="D56" s="268"/>
      <c r="E56" s="201">
        <v>0</v>
      </c>
      <c r="F56" s="201">
        <v>0</v>
      </c>
      <c r="H56" s="501"/>
    </row>
    <row r="57" spans="1:8" ht="18.75" x14ac:dyDescent="0.3">
      <c r="A57" s="436"/>
      <c r="B57" s="428" t="s">
        <v>57</v>
      </c>
      <c r="C57" s="413" t="s">
        <v>506</v>
      </c>
      <c r="D57" s="268"/>
      <c r="E57" s="201">
        <v>0</v>
      </c>
      <c r="F57" s="201">
        <v>0</v>
      </c>
      <c r="H57" s="501"/>
    </row>
    <row r="58" spans="1:8" ht="18.75" x14ac:dyDescent="0.3">
      <c r="A58" s="436"/>
      <c r="B58" s="428" t="s">
        <v>58</v>
      </c>
      <c r="C58" s="413" t="s">
        <v>597</v>
      </c>
      <c r="D58" s="268"/>
      <c r="E58" s="201">
        <v>-97133</v>
      </c>
      <c r="F58" s="201">
        <v>-89546</v>
      </c>
      <c r="H58" s="501"/>
    </row>
    <row r="59" spans="1:8" ht="18.75" x14ac:dyDescent="0.3">
      <c r="A59" s="436"/>
      <c r="B59" s="428" t="s">
        <v>59</v>
      </c>
      <c r="C59" s="413" t="s">
        <v>20</v>
      </c>
      <c r="D59" s="268"/>
      <c r="E59" s="201">
        <v>456</v>
      </c>
      <c r="F59" s="201">
        <v>704</v>
      </c>
      <c r="H59" s="501"/>
    </row>
    <row r="60" spans="1:8" ht="12.75" customHeight="1" x14ac:dyDescent="0.3">
      <c r="A60" s="436"/>
      <c r="B60" s="429"/>
      <c r="C60" s="413"/>
      <c r="D60" s="268"/>
      <c r="E60" s="201"/>
      <c r="F60" s="201"/>
      <c r="H60" s="501"/>
    </row>
    <row r="61" spans="1:8" ht="18.75" customHeight="1" x14ac:dyDescent="0.3">
      <c r="A61" s="436"/>
      <c r="B61" s="423" t="s">
        <v>60</v>
      </c>
      <c r="C61" s="410" t="s">
        <v>507</v>
      </c>
      <c r="D61" s="204"/>
      <c r="E61" s="202">
        <v>1151162</v>
      </c>
      <c r="F61" s="202">
        <v>960023</v>
      </c>
      <c r="H61" s="501"/>
    </row>
    <row r="62" spans="1:8" ht="12.75" customHeight="1" x14ac:dyDescent="0.3">
      <c r="A62" s="436"/>
      <c r="B62" s="430"/>
      <c r="C62" s="417"/>
      <c r="D62" s="269"/>
      <c r="E62" s="203"/>
      <c r="F62" s="203"/>
      <c r="H62" s="501"/>
    </row>
    <row r="63" spans="1:8" ht="18.75" x14ac:dyDescent="0.3">
      <c r="A63" s="436"/>
      <c r="B63" s="423" t="s">
        <v>61</v>
      </c>
      <c r="C63" s="418" t="s">
        <v>508</v>
      </c>
      <c r="D63" s="268"/>
      <c r="E63" s="202">
        <v>-648821</v>
      </c>
      <c r="F63" s="202">
        <v>-1388934</v>
      </c>
      <c r="H63" s="501"/>
    </row>
    <row r="64" spans="1:8" ht="12.75" customHeight="1" x14ac:dyDescent="0.3">
      <c r="A64" s="436"/>
      <c r="B64" s="431"/>
      <c r="C64" s="410"/>
      <c r="D64" s="268"/>
      <c r="E64" s="201"/>
      <c r="F64" s="201"/>
      <c r="H64" s="501"/>
    </row>
    <row r="65" spans="1:8" ht="18.75" x14ac:dyDescent="0.3">
      <c r="A65" s="436"/>
      <c r="B65" s="423" t="s">
        <v>62</v>
      </c>
      <c r="C65" s="410" t="s">
        <v>370</v>
      </c>
      <c r="D65" s="204"/>
      <c r="E65" s="202">
        <v>10163242</v>
      </c>
      <c r="F65" s="202">
        <v>5897857</v>
      </c>
      <c r="H65" s="501"/>
    </row>
    <row r="66" spans="1:8" ht="12.75" customHeight="1" x14ac:dyDescent="0.3">
      <c r="A66" s="436"/>
      <c r="B66" s="423"/>
      <c r="C66" s="419"/>
      <c r="D66" s="268"/>
      <c r="E66" s="201"/>
      <c r="F66" s="201"/>
      <c r="H66" s="501"/>
    </row>
    <row r="67" spans="1:8" ht="18.75" x14ac:dyDescent="0.3">
      <c r="A67" s="436"/>
      <c r="B67" s="432" t="s">
        <v>63</v>
      </c>
      <c r="C67" s="420" t="s">
        <v>64</v>
      </c>
      <c r="D67" s="205" t="s">
        <v>343</v>
      </c>
      <c r="E67" s="206">
        <v>9514421</v>
      </c>
      <c r="F67" s="206">
        <v>4508923</v>
      </c>
      <c r="H67" s="501"/>
    </row>
    <row r="68" spans="1:8" ht="18.75" x14ac:dyDescent="0.3">
      <c r="A68" s="21"/>
      <c r="B68" s="433"/>
      <c r="C68" s="421"/>
      <c r="D68" s="24"/>
      <c r="E68" s="25"/>
      <c r="F68" s="25"/>
    </row>
    <row r="69" spans="1:8" ht="15.75" x14ac:dyDescent="0.25">
      <c r="C69" s="15"/>
      <c r="D69" s="26"/>
      <c r="E69" s="34"/>
      <c r="F69" s="34"/>
    </row>
    <row r="70" spans="1:8" x14ac:dyDescent="0.2">
      <c r="C70" s="15"/>
    </row>
    <row r="71" spans="1:8" x14ac:dyDescent="0.2">
      <c r="C71" s="15"/>
      <c r="E71" s="34">
        <f>+E9-SUM(E11:E19)</f>
        <v>0</v>
      </c>
      <c r="F71" s="34">
        <f>+F9-SUM(F11:F19)</f>
        <v>0</v>
      </c>
    </row>
    <row r="72" spans="1:8" x14ac:dyDescent="0.2">
      <c r="E72" s="34">
        <f>+E21-SUM(E23:E32)</f>
        <v>0</v>
      </c>
      <c r="F72" s="34">
        <f>+F21-SUM(F23:F32)</f>
        <v>0</v>
      </c>
    </row>
    <row r="73" spans="1:8" x14ac:dyDescent="0.2">
      <c r="E73" s="34">
        <f>+E34-(+E9+E21)</f>
        <v>0</v>
      </c>
      <c r="F73" s="34">
        <f>+F34-(+F9+F21)</f>
        <v>0</v>
      </c>
    </row>
    <row r="74" spans="1:8" x14ac:dyDescent="0.2">
      <c r="E74" s="34">
        <f>+E38-SUM(E40:E48)</f>
        <v>0</v>
      </c>
      <c r="F74" s="34">
        <f>+F38-SUM(F40:F48)</f>
        <v>0</v>
      </c>
    </row>
    <row r="75" spans="1:8" x14ac:dyDescent="0.2">
      <c r="E75" s="34">
        <f>+E52-SUM(E54:E59)</f>
        <v>0</v>
      </c>
      <c r="F75" s="34">
        <f>+F52-SUM(F54:F59)</f>
        <v>0</v>
      </c>
    </row>
    <row r="76" spans="1:8" x14ac:dyDescent="0.2">
      <c r="E76" s="34">
        <f>+E63-(+E34+E38+E52+E61)</f>
        <v>0</v>
      </c>
      <c r="F76" s="34">
        <f>+F63-(+F34+F38+F52+F61)</f>
        <v>0</v>
      </c>
    </row>
    <row r="77" spans="1:8" x14ac:dyDescent="0.2">
      <c r="E77" s="34">
        <f>+E67-(+E63+E65)</f>
        <v>0</v>
      </c>
      <c r="F77" s="34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53" customWidth="1"/>
    <col min="2" max="2" width="6.28515625" style="225" customWidth="1"/>
    <col min="3" max="3" width="92.140625" style="228" customWidth="1"/>
    <col min="4" max="5" width="30.85546875" style="253" customWidth="1"/>
    <col min="6" max="16384" width="9.140625" style="223"/>
  </cols>
  <sheetData>
    <row r="1" spans="1:5" ht="12.75" customHeight="1" x14ac:dyDescent="0.25">
      <c r="A1" s="220"/>
      <c r="B1" s="221"/>
      <c r="C1" s="222"/>
      <c r="D1" s="485"/>
      <c r="E1" s="443"/>
    </row>
    <row r="2" spans="1:5" ht="18" customHeight="1" x14ac:dyDescent="0.25">
      <c r="A2" s="224"/>
      <c r="C2" s="226" t="s">
        <v>366</v>
      </c>
      <c r="D2" s="486" t="s">
        <v>358</v>
      </c>
      <c r="E2" s="444" t="s">
        <v>358</v>
      </c>
    </row>
    <row r="3" spans="1:5" ht="18" customHeight="1" x14ac:dyDescent="0.25">
      <c r="A3" s="224"/>
      <c r="C3" s="227" t="s">
        <v>245</v>
      </c>
      <c r="D3" s="487"/>
      <c r="E3" s="445"/>
    </row>
    <row r="4" spans="1:5" ht="15.75" x14ac:dyDescent="0.25">
      <c r="A4" s="224"/>
      <c r="C4" s="442"/>
      <c r="D4" s="488" t="s">
        <v>0</v>
      </c>
      <c r="E4" s="229" t="s">
        <v>1</v>
      </c>
    </row>
    <row r="5" spans="1:5" ht="15.75" x14ac:dyDescent="0.25">
      <c r="A5" s="224"/>
      <c r="C5" s="442"/>
      <c r="D5" s="489" t="s">
        <v>305</v>
      </c>
      <c r="E5" s="230" t="s">
        <v>305</v>
      </c>
    </row>
    <row r="6" spans="1:5" ht="15.75" x14ac:dyDescent="0.25">
      <c r="A6" s="231"/>
      <c r="B6" s="232"/>
      <c r="C6" s="233"/>
      <c r="D6" s="490" t="s">
        <v>600</v>
      </c>
      <c r="E6" s="234" t="s">
        <v>598</v>
      </c>
    </row>
    <row r="7" spans="1:5" ht="18" customHeight="1" x14ac:dyDescent="0.25">
      <c r="A7" s="224"/>
      <c r="C7" s="235"/>
      <c r="D7" s="491"/>
      <c r="E7" s="236"/>
    </row>
    <row r="8" spans="1:5" ht="18" customHeight="1" x14ac:dyDescent="0.25">
      <c r="A8" s="224"/>
      <c r="B8" s="225" t="s">
        <v>246</v>
      </c>
      <c r="C8" s="237" t="s">
        <v>326</v>
      </c>
      <c r="D8" s="492"/>
      <c r="E8" s="238"/>
    </row>
    <row r="9" spans="1:5" ht="18" customHeight="1" x14ac:dyDescent="0.25">
      <c r="A9" s="224"/>
      <c r="C9" s="237"/>
      <c r="D9" s="492"/>
      <c r="E9" s="238"/>
    </row>
    <row r="10" spans="1:5" ht="18" customHeight="1" x14ac:dyDescent="0.25">
      <c r="A10" s="224"/>
      <c r="B10" s="239" t="s">
        <v>4</v>
      </c>
      <c r="C10" s="240" t="s">
        <v>247</v>
      </c>
      <c r="D10" s="493">
        <f>+kz!F51</f>
        <v>623144</v>
      </c>
      <c r="E10" s="241">
        <v>477153</v>
      </c>
    </row>
    <row r="11" spans="1:5" ht="18" customHeight="1" x14ac:dyDescent="0.25">
      <c r="A11" s="224"/>
      <c r="B11" s="239" t="s">
        <v>21</v>
      </c>
      <c r="C11" s="240" t="s">
        <v>248</v>
      </c>
      <c r="D11" s="494">
        <f>-kz!F52</f>
        <v>-139664</v>
      </c>
      <c r="E11" s="242">
        <v>-98979</v>
      </c>
    </row>
    <row r="12" spans="1:5" ht="18" customHeight="1" x14ac:dyDescent="0.25">
      <c r="A12" s="224"/>
      <c r="B12" s="239" t="s">
        <v>22</v>
      </c>
      <c r="C12" s="240" t="s">
        <v>249</v>
      </c>
      <c r="D12" s="494">
        <f>-kz!F53</f>
        <v>-163109</v>
      </c>
      <c r="E12" s="242">
        <v>-74301</v>
      </c>
    </row>
    <row r="13" spans="1:5" ht="18" customHeight="1" x14ac:dyDescent="0.25">
      <c r="A13" s="224"/>
      <c r="B13" s="239" t="s">
        <v>23</v>
      </c>
      <c r="C13" s="240" t="s">
        <v>250</v>
      </c>
      <c r="D13" s="494">
        <v>0</v>
      </c>
      <c r="E13" s="242">
        <v>0</v>
      </c>
    </row>
    <row r="14" spans="1:5" ht="18" customHeight="1" x14ac:dyDescent="0.25">
      <c r="A14" s="224"/>
      <c r="B14" s="239" t="s">
        <v>24</v>
      </c>
      <c r="C14" s="240" t="s">
        <v>327</v>
      </c>
      <c r="D14" s="494">
        <f>-kz!F54+kz!F55</f>
        <v>23445</v>
      </c>
      <c r="E14" s="242">
        <v>-24678</v>
      </c>
    </row>
    <row r="15" spans="1:5" ht="18" customHeight="1" x14ac:dyDescent="0.25">
      <c r="A15" s="224"/>
      <c r="B15" s="243"/>
      <c r="C15" s="240"/>
      <c r="D15" s="495"/>
      <c r="E15" s="244"/>
    </row>
    <row r="16" spans="1:5" ht="18" customHeight="1" x14ac:dyDescent="0.25">
      <c r="A16" s="224"/>
      <c r="B16" s="225" t="s">
        <v>3</v>
      </c>
      <c r="C16" s="245" t="s">
        <v>251</v>
      </c>
      <c r="D16" s="496">
        <f>SUM(D10:D11)</f>
        <v>483480</v>
      </c>
      <c r="E16" s="265">
        <f>SUM(E10:E11)</f>
        <v>378174</v>
      </c>
    </row>
    <row r="17" spans="1:5" ht="18" customHeight="1" x14ac:dyDescent="0.25">
      <c r="A17" s="224"/>
      <c r="C17" s="237"/>
      <c r="D17" s="495"/>
      <c r="E17" s="244"/>
    </row>
    <row r="18" spans="1:5" ht="18" customHeight="1" x14ac:dyDescent="0.25">
      <c r="A18" s="224"/>
      <c r="B18" s="239" t="s">
        <v>65</v>
      </c>
      <c r="C18" s="240" t="s">
        <v>252</v>
      </c>
      <c r="D18" s="494">
        <v>0</v>
      </c>
      <c r="E18" s="242">
        <v>0</v>
      </c>
    </row>
    <row r="19" spans="1:5" ht="18" customHeight="1" x14ac:dyDescent="0.25">
      <c r="A19" s="224"/>
      <c r="B19" s="239" t="s">
        <v>66</v>
      </c>
      <c r="C19" s="240" t="s">
        <v>509</v>
      </c>
      <c r="D19" s="494">
        <f>-ROUND((+(+D16-D14)*5%),0)*0</f>
        <v>0</v>
      </c>
      <c r="E19" s="242">
        <f>-ROUND((+(+E16-E14)*5%),0)</f>
        <v>-20143</v>
      </c>
    </row>
    <row r="20" spans="1:5" ht="18" customHeight="1" x14ac:dyDescent="0.25">
      <c r="A20" s="224"/>
      <c r="B20" s="239" t="s">
        <v>67</v>
      </c>
      <c r="C20" s="246" t="s">
        <v>510</v>
      </c>
      <c r="D20" s="494">
        <v>0</v>
      </c>
      <c r="E20" s="242">
        <f>-E14*0</f>
        <v>0</v>
      </c>
    </row>
    <row r="21" spans="1:5" ht="18" customHeight="1" x14ac:dyDescent="0.25">
      <c r="A21" s="224"/>
      <c r="C21" s="247"/>
      <c r="D21" s="492"/>
      <c r="E21" s="244"/>
    </row>
    <row r="22" spans="1:5" ht="18" customHeight="1" x14ac:dyDescent="0.25">
      <c r="A22" s="224"/>
      <c r="B22" s="225" t="s">
        <v>37</v>
      </c>
      <c r="C22" s="237" t="s">
        <v>253</v>
      </c>
      <c r="D22" s="497">
        <f>SUM(D16:D20)*0</f>
        <v>0</v>
      </c>
      <c r="E22" s="265">
        <f>SUM(E16:E20)</f>
        <v>358031</v>
      </c>
    </row>
    <row r="23" spans="1:5" ht="18" customHeight="1" x14ac:dyDescent="0.25">
      <c r="A23" s="224"/>
      <c r="C23" s="237"/>
      <c r="D23" s="495"/>
      <c r="E23" s="244"/>
    </row>
    <row r="24" spans="1:5" ht="18" customHeight="1" x14ac:dyDescent="0.25">
      <c r="A24" s="224"/>
      <c r="B24" s="239" t="s">
        <v>254</v>
      </c>
      <c r="C24" s="240" t="s">
        <v>255</v>
      </c>
      <c r="D24" s="494">
        <v>0</v>
      </c>
      <c r="E24" s="242">
        <v>0</v>
      </c>
    </row>
    <row r="25" spans="1:5" ht="18" customHeight="1" x14ac:dyDescent="0.25">
      <c r="A25" s="224"/>
      <c r="B25" s="239" t="s">
        <v>256</v>
      </c>
      <c r="C25" s="240" t="s">
        <v>257</v>
      </c>
      <c r="D25" s="494">
        <v>0</v>
      </c>
      <c r="E25" s="242">
        <v>0</v>
      </c>
    </row>
    <row r="26" spans="1:5" ht="18" customHeight="1" x14ac:dyDescent="0.25">
      <c r="A26" s="224"/>
      <c r="B26" s="239" t="s">
        <v>258</v>
      </c>
      <c r="C26" s="240" t="s">
        <v>259</v>
      </c>
      <c r="D26" s="494">
        <v>0</v>
      </c>
      <c r="E26" s="242">
        <v>0</v>
      </c>
    </row>
    <row r="27" spans="1:5" ht="18" customHeight="1" x14ac:dyDescent="0.25">
      <c r="A27" s="224"/>
      <c r="B27" s="239" t="s">
        <v>260</v>
      </c>
      <c r="C27" s="240" t="s">
        <v>261</v>
      </c>
      <c r="D27" s="494">
        <v>0</v>
      </c>
      <c r="E27" s="242">
        <v>0</v>
      </c>
    </row>
    <row r="28" spans="1:5" ht="18" customHeight="1" x14ac:dyDescent="0.25">
      <c r="A28" s="224"/>
      <c r="B28" s="239" t="s">
        <v>262</v>
      </c>
      <c r="C28" s="240" t="s">
        <v>263</v>
      </c>
      <c r="D28" s="494">
        <v>0</v>
      </c>
      <c r="E28" s="242">
        <v>0</v>
      </c>
    </row>
    <row r="29" spans="1:5" ht="18" customHeight="1" x14ac:dyDescent="0.25">
      <c r="A29" s="224"/>
      <c r="B29" s="239" t="s">
        <v>264</v>
      </c>
      <c r="C29" s="240" t="s">
        <v>265</v>
      </c>
      <c r="D29" s="494">
        <v>0</v>
      </c>
      <c r="E29" s="242">
        <v>0</v>
      </c>
    </row>
    <row r="30" spans="1:5" ht="18" customHeight="1" x14ac:dyDescent="0.25">
      <c r="A30" s="224"/>
      <c r="B30" s="239" t="s">
        <v>266</v>
      </c>
      <c r="C30" s="240" t="s">
        <v>267</v>
      </c>
      <c r="D30" s="494">
        <v>0</v>
      </c>
      <c r="E30" s="242">
        <v>0</v>
      </c>
    </row>
    <row r="31" spans="1:5" ht="18" customHeight="1" x14ac:dyDescent="0.25">
      <c r="A31" s="224"/>
      <c r="B31" s="239" t="s">
        <v>268</v>
      </c>
      <c r="C31" s="240" t="s">
        <v>269</v>
      </c>
      <c r="D31" s="494">
        <v>0</v>
      </c>
      <c r="E31" s="242">
        <v>0</v>
      </c>
    </row>
    <row r="32" spans="1:5" ht="18" customHeight="1" x14ac:dyDescent="0.25">
      <c r="A32" s="224"/>
      <c r="B32" s="239" t="s">
        <v>270</v>
      </c>
      <c r="C32" s="240" t="s">
        <v>271</v>
      </c>
      <c r="D32" s="494">
        <v>0</v>
      </c>
      <c r="E32" s="242">
        <v>0</v>
      </c>
    </row>
    <row r="33" spans="1:5" ht="18" customHeight="1" x14ac:dyDescent="0.25">
      <c r="A33" s="224"/>
      <c r="B33" s="239" t="s">
        <v>272</v>
      </c>
      <c r="C33" s="240" t="s">
        <v>257</v>
      </c>
      <c r="D33" s="494">
        <v>0</v>
      </c>
      <c r="E33" s="242">
        <v>0</v>
      </c>
    </row>
    <row r="34" spans="1:5" ht="18" customHeight="1" x14ac:dyDescent="0.25">
      <c r="A34" s="224"/>
      <c r="B34" s="239" t="s">
        <v>273</v>
      </c>
      <c r="C34" s="240" t="s">
        <v>259</v>
      </c>
      <c r="D34" s="494">
        <v>0</v>
      </c>
      <c r="E34" s="242">
        <v>0</v>
      </c>
    </row>
    <row r="35" spans="1:5" ht="18" customHeight="1" x14ac:dyDescent="0.25">
      <c r="A35" s="224"/>
      <c r="B35" s="239" t="s">
        <v>274</v>
      </c>
      <c r="C35" s="240" t="s">
        <v>261</v>
      </c>
      <c r="D35" s="494">
        <v>0</v>
      </c>
      <c r="E35" s="242">
        <v>0</v>
      </c>
    </row>
    <row r="36" spans="1:5" ht="18" customHeight="1" x14ac:dyDescent="0.25">
      <c r="A36" s="224"/>
      <c r="B36" s="239" t="s">
        <v>275</v>
      </c>
      <c r="C36" s="240" t="s">
        <v>263</v>
      </c>
      <c r="D36" s="494">
        <v>0</v>
      </c>
      <c r="E36" s="242">
        <v>0</v>
      </c>
    </row>
    <row r="37" spans="1:5" ht="18" customHeight="1" x14ac:dyDescent="0.25">
      <c r="A37" s="224"/>
      <c r="B37" s="239" t="s">
        <v>276</v>
      </c>
      <c r="C37" s="240" t="s">
        <v>265</v>
      </c>
      <c r="D37" s="494">
        <v>0</v>
      </c>
      <c r="E37" s="242">
        <v>0</v>
      </c>
    </row>
    <row r="38" spans="1:5" ht="18" customHeight="1" x14ac:dyDescent="0.25">
      <c r="A38" s="224"/>
      <c r="B38" s="239" t="s">
        <v>277</v>
      </c>
      <c r="C38" s="240" t="s">
        <v>279</v>
      </c>
      <c r="D38" s="494">
        <v>0</v>
      </c>
      <c r="E38" s="242">
        <v>0</v>
      </c>
    </row>
    <row r="39" spans="1:5" ht="18" customHeight="1" x14ac:dyDescent="0.25">
      <c r="A39" s="224"/>
      <c r="B39" s="239" t="s">
        <v>278</v>
      </c>
      <c r="C39" s="240" t="s">
        <v>281</v>
      </c>
      <c r="D39" s="494">
        <v>0</v>
      </c>
      <c r="E39" s="242">
        <f>+E22</f>
        <v>358031</v>
      </c>
    </row>
    <row r="40" spans="1:5" ht="18" customHeight="1" x14ac:dyDescent="0.25">
      <c r="A40" s="224"/>
      <c r="B40" s="239" t="s">
        <v>280</v>
      </c>
      <c r="C40" s="240" t="s">
        <v>283</v>
      </c>
      <c r="D40" s="494">
        <v>0</v>
      </c>
      <c r="E40" s="242">
        <v>0</v>
      </c>
    </row>
    <row r="41" spans="1:5" ht="18" customHeight="1" x14ac:dyDescent="0.25">
      <c r="A41" s="224"/>
      <c r="B41" s="239" t="s">
        <v>282</v>
      </c>
      <c r="C41" s="246" t="s">
        <v>284</v>
      </c>
      <c r="D41" s="494">
        <v>0</v>
      </c>
      <c r="E41" s="242">
        <v>0</v>
      </c>
    </row>
    <row r="42" spans="1:5" ht="18" customHeight="1" x14ac:dyDescent="0.25">
      <c r="A42" s="224"/>
      <c r="C42" s="246"/>
      <c r="D42" s="492"/>
      <c r="E42" s="238"/>
    </row>
    <row r="43" spans="1:5" ht="18" customHeight="1" x14ac:dyDescent="0.25">
      <c r="A43" s="224"/>
      <c r="B43" s="225" t="s">
        <v>38</v>
      </c>
      <c r="C43" s="237" t="s">
        <v>285</v>
      </c>
      <c r="D43" s="498"/>
      <c r="E43" s="248"/>
    </row>
    <row r="44" spans="1:5" ht="18" customHeight="1" x14ac:dyDescent="0.25">
      <c r="A44" s="224"/>
      <c r="C44" s="237"/>
      <c r="D44" s="498"/>
      <c r="E44" s="248"/>
    </row>
    <row r="45" spans="1:5" ht="18" customHeight="1" x14ac:dyDescent="0.25">
      <c r="A45" s="224"/>
      <c r="B45" s="239" t="s">
        <v>39</v>
      </c>
      <c r="C45" s="246" t="s">
        <v>286</v>
      </c>
      <c r="D45" s="494">
        <v>0</v>
      </c>
      <c r="E45" s="242">
        <v>0</v>
      </c>
    </row>
    <row r="46" spans="1:5" ht="18" customHeight="1" x14ac:dyDescent="0.25">
      <c r="A46" s="224"/>
      <c r="B46" s="239" t="s">
        <v>40</v>
      </c>
      <c r="C46" s="240" t="s">
        <v>287</v>
      </c>
      <c r="D46" s="494">
        <v>0</v>
      </c>
      <c r="E46" s="242">
        <v>0</v>
      </c>
    </row>
    <row r="47" spans="1:5" ht="18" customHeight="1" x14ac:dyDescent="0.25">
      <c r="A47" s="224"/>
      <c r="B47" s="239" t="s">
        <v>209</v>
      </c>
      <c r="C47" s="240" t="s">
        <v>257</v>
      </c>
      <c r="D47" s="494">
        <v>0</v>
      </c>
      <c r="E47" s="242">
        <v>0</v>
      </c>
    </row>
    <row r="48" spans="1:5" ht="18" customHeight="1" x14ac:dyDescent="0.25">
      <c r="A48" s="224"/>
      <c r="B48" s="239" t="s">
        <v>210</v>
      </c>
      <c r="C48" s="240" t="s">
        <v>259</v>
      </c>
      <c r="D48" s="494">
        <v>0</v>
      </c>
      <c r="E48" s="242">
        <v>0</v>
      </c>
    </row>
    <row r="49" spans="1:5" ht="18" customHeight="1" x14ac:dyDescent="0.25">
      <c r="A49" s="224"/>
      <c r="B49" s="239" t="s">
        <v>211</v>
      </c>
      <c r="C49" s="240" t="s">
        <v>261</v>
      </c>
      <c r="D49" s="494">
        <v>0</v>
      </c>
      <c r="E49" s="242">
        <v>0</v>
      </c>
    </row>
    <row r="50" spans="1:5" ht="18" customHeight="1" x14ac:dyDescent="0.25">
      <c r="A50" s="224"/>
      <c r="B50" s="239" t="s">
        <v>371</v>
      </c>
      <c r="C50" s="240" t="s">
        <v>263</v>
      </c>
      <c r="D50" s="494">
        <v>0</v>
      </c>
      <c r="E50" s="242">
        <v>0</v>
      </c>
    </row>
    <row r="51" spans="1:5" ht="18" customHeight="1" x14ac:dyDescent="0.25">
      <c r="A51" s="224"/>
      <c r="B51" s="239" t="s">
        <v>463</v>
      </c>
      <c r="C51" s="240" t="s">
        <v>265</v>
      </c>
      <c r="D51" s="494">
        <v>0</v>
      </c>
      <c r="E51" s="242">
        <v>0</v>
      </c>
    </row>
    <row r="52" spans="1:5" ht="18" customHeight="1" x14ac:dyDescent="0.25">
      <c r="A52" s="224"/>
      <c r="B52" s="239" t="s">
        <v>41</v>
      </c>
      <c r="C52" s="240" t="s">
        <v>290</v>
      </c>
      <c r="D52" s="494">
        <v>0</v>
      </c>
      <c r="E52" s="242">
        <v>0</v>
      </c>
    </row>
    <row r="53" spans="1:5" ht="18" customHeight="1" x14ac:dyDescent="0.25">
      <c r="A53" s="224"/>
      <c r="B53" s="239" t="s">
        <v>42</v>
      </c>
      <c r="C53" s="240" t="s">
        <v>291</v>
      </c>
      <c r="D53" s="494">
        <v>0</v>
      </c>
      <c r="E53" s="242">
        <v>0</v>
      </c>
    </row>
    <row r="54" spans="1:5" ht="18" customHeight="1" x14ac:dyDescent="0.25">
      <c r="A54" s="224"/>
      <c r="B54" s="243"/>
      <c r="C54" s="240"/>
      <c r="D54" s="495"/>
      <c r="E54" s="244"/>
    </row>
    <row r="55" spans="1:5" ht="18" customHeight="1" x14ac:dyDescent="0.25">
      <c r="A55" s="224"/>
      <c r="B55" s="225" t="s">
        <v>292</v>
      </c>
      <c r="C55" s="237" t="s">
        <v>293</v>
      </c>
      <c r="D55" s="498"/>
      <c r="E55" s="248"/>
    </row>
    <row r="56" spans="1:5" ht="18" customHeight="1" x14ac:dyDescent="0.25">
      <c r="A56" s="224"/>
      <c r="C56" s="237"/>
      <c r="D56" s="498"/>
      <c r="E56" s="248"/>
    </row>
    <row r="57" spans="1:5" ht="18" customHeight="1" x14ac:dyDescent="0.25">
      <c r="A57" s="224"/>
      <c r="B57" s="239" t="s">
        <v>52</v>
      </c>
      <c r="C57" s="240" t="s">
        <v>294</v>
      </c>
      <c r="D57" s="499">
        <f>+D16/2600000</f>
        <v>0.18595384615384616</v>
      </c>
      <c r="E57" s="266">
        <f>+E22/(2600000)</f>
        <v>0.13770423076923077</v>
      </c>
    </row>
    <row r="58" spans="1:5" ht="18" customHeight="1" x14ac:dyDescent="0.25">
      <c r="A58" s="224"/>
      <c r="B58" s="239" t="s">
        <v>54</v>
      </c>
      <c r="C58" s="240" t="s">
        <v>295</v>
      </c>
      <c r="D58" s="494">
        <f>+D57*100</f>
        <v>18.595384615384617</v>
      </c>
      <c r="E58" s="242">
        <f>+E57*100</f>
        <v>13.770423076923077</v>
      </c>
    </row>
    <row r="59" spans="1:5" ht="18" customHeight="1" x14ac:dyDescent="0.25">
      <c r="A59" s="224"/>
      <c r="B59" s="239" t="s">
        <v>56</v>
      </c>
      <c r="C59" s="240" t="s">
        <v>296</v>
      </c>
      <c r="D59" s="494">
        <v>0</v>
      </c>
      <c r="E59" s="242">
        <v>0</v>
      </c>
    </row>
    <row r="60" spans="1:5" ht="18" customHeight="1" x14ac:dyDescent="0.25">
      <c r="A60" s="224"/>
      <c r="B60" s="239" t="s">
        <v>57</v>
      </c>
      <c r="C60" s="240" t="s">
        <v>297</v>
      </c>
      <c r="D60" s="494">
        <v>0</v>
      </c>
      <c r="E60" s="242">
        <v>0</v>
      </c>
    </row>
    <row r="61" spans="1:5" ht="18" customHeight="1" x14ac:dyDescent="0.25">
      <c r="A61" s="224"/>
      <c r="C61" s="240"/>
      <c r="D61" s="495"/>
      <c r="E61" s="244"/>
    </row>
    <row r="62" spans="1:5" ht="18" customHeight="1" x14ac:dyDescent="0.25">
      <c r="A62" s="224"/>
      <c r="B62" s="225" t="s">
        <v>298</v>
      </c>
      <c r="C62" s="237" t="s">
        <v>299</v>
      </c>
      <c r="D62" s="498"/>
      <c r="E62" s="248"/>
    </row>
    <row r="63" spans="1:5" ht="18" customHeight="1" x14ac:dyDescent="0.25">
      <c r="A63" s="224"/>
      <c r="C63" s="237"/>
      <c r="D63" s="498"/>
      <c r="E63" s="248"/>
    </row>
    <row r="64" spans="1:5" ht="18" customHeight="1" x14ac:dyDescent="0.25">
      <c r="A64" s="224"/>
      <c r="B64" s="239" t="s">
        <v>300</v>
      </c>
      <c r="C64" s="240" t="s">
        <v>294</v>
      </c>
      <c r="D64" s="494">
        <v>0</v>
      </c>
      <c r="E64" s="242">
        <v>0</v>
      </c>
    </row>
    <row r="65" spans="1:5" ht="18" customHeight="1" x14ac:dyDescent="0.25">
      <c r="A65" s="224"/>
      <c r="B65" s="239" t="s">
        <v>68</v>
      </c>
      <c r="C65" s="240" t="s">
        <v>295</v>
      </c>
      <c r="D65" s="494">
        <v>0</v>
      </c>
      <c r="E65" s="242">
        <v>0</v>
      </c>
    </row>
    <row r="66" spans="1:5" ht="18" customHeight="1" x14ac:dyDescent="0.25">
      <c r="A66" s="224"/>
      <c r="B66" s="239" t="s">
        <v>301</v>
      </c>
      <c r="C66" s="240" t="s">
        <v>296</v>
      </c>
      <c r="D66" s="494">
        <v>0</v>
      </c>
      <c r="E66" s="242">
        <v>0</v>
      </c>
    </row>
    <row r="67" spans="1:5" ht="18" customHeight="1" x14ac:dyDescent="0.25">
      <c r="A67" s="249"/>
      <c r="B67" s="250" t="s">
        <v>302</v>
      </c>
      <c r="C67" s="251" t="s">
        <v>297</v>
      </c>
      <c r="D67" s="500">
        <v>0</v>
      </c>
      <c r="E67" s="252">
        <v>0</v>
      </c>
    </row>
    <row r="68" spans="1:5" ht="18" customHeight="1" x14ac:dyDescent="0.25">
      <c r="A68" s="253" t="s">
        <v>364</v>
      </c>
      <c r="B68" s="254"/>
    </row>
    <row r="69" spans="1:5" ht="18" customHeight="1" x14ac:dyDescent="0.25">
      <c r="A69" s="253" t="s">
        <v>365</v>
      </c>
      <c r="B69" s="254"/>
    </row>
    <row r="70" spans="1:5" ht="18" customHeight="1" x14ac:dyDescent="0.25">
      <c r="A70" s="253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iu012955</cp:lastModifiedBy>
  <cp:lastPrinted>2021-10-20T06:04:00Z</cp:lastPrinted>
  <dcterms:created xsi:type="dcterms:W3CDTF">2004-12-27T11:55:32Z</dcterms:created>
  <dcterms:modified xsi:type="dcterms:W3CDTF">2021-10-20T06:04:40Z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