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1\GM1\A35\MALIISLER\MUHASEBE\1) RAPORLAR\05 - DİPNOT\2021\31.12.2021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F74" i="22" l="1"/>
  <c r="E59" i="20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69" i="22"/>
  <c r="G70" i="22"/>
  <c r="G71" i="22"/>
  <c r="G87" i="22" l="1"/>
  <c r="G84" i="22"/>
  <c r="G74" i="22"/>
  <c r="G72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O11" i="3"/>
  <c r="O12" i="3"/>
  <c r="O13" i="3"/>
  <c r="O14" i="3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15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10" i="3"/>
  <c r="N11" i="3"/>
  <c r="N12" i="3"/>
  <c r="N13" i="3"/>
  <c r="N14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15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10" i="3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<sst xmlns="http://schemas.openxmlformats.org/spreadsheetml/2006/main" count="1003" uniqueCount="616">
  <si>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</si>
  <si>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</si>
  <si>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</si>
  <si>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</si>
  <si>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</si>
  <si>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</si>
  <si>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</si>
  <si>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</si>
  <si>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</si>
  <si>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</si>
  <si>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</si>
  <si>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</si>
  <si>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</si>
  <si>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</si>
  <si>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</si>
  <si>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</si>
  <si>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</si>
  <si>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</si>
  <si>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</si>
  <si>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</si>
  <si>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</si>
  <si>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</si>
  <si>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</si>
  <si>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</si>
  <si>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</si>
  <si>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</si>
  <si>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</si>
  <si>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</si>
  <si>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</si>
  <si>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</si>
  <si>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</si>
  <si>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</si>
  <si>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</si>
  <si>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</si>
  <si>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</si>
  <si>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</si>
  <si>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</si>
  <si>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</si>
  <si>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</si>
  <si>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</si>
  <si>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</si>
  <si>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</si>
  <si>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</si>
  <si>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</si>
  <si>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</si>
  <si>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</si>
  <si>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</si>
  <si>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</si>
  <si>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</si>
  <si>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</si>
  <si>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</si>
  <si>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</si>
  <si>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</si>
  <si>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</si>
  <si>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</si>
  <si>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</si>
  <si>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</si>
  <si>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</si>
  <si>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</si>
  <si>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</si>
  <si>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</si>
  <si>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</si>
  <si>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</si>
  <si>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</si>
  <si>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</si>
  <si>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</si>
  <si>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</si>
  <si>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</si>
  <si>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</si>
  <si>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</si>
  <si>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</si>
  <si>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</si>
  <si>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</si>
  <si>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</si>
  <si>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</si>
  <si>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</si>
  <si>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</si>
  <si>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</si>
  <si>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</si>
  <si>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</si>
  <si>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</si>
  <si>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</si>
  <si>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</si>
  <si>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</si>
  <si>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</si>
  <si>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</si>
  <si>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</si>
  <si>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</si>
  <si>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</si>
  <si>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</si>
  <si>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</si>
  <si>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</si>
  <si>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</si>
  <si>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</si>
  <si>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</si>
  <si>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</si>
  <si>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</si>
  <si>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</si>
  <si>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</si>
  <si>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</si>
  <si>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</si>
  <si>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</si>
  <si>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</si>
  <si>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</si>
  <si>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</si>
  <si>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</si>
  <si>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</si>
  <si>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</si>
  <si>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</si>
  <si>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</si>
  <si>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</si>
  <si>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</si>
  <si>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</si>
  <si>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</si>
  <si>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</si>
  <si>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</si>
  <si>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</si>
  <si>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</si>
  <si>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</si>
  <si>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</si>
  <si>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</si>
  <si>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</si>
  <si>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</si>
  <si>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</si>
  <si>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</si>
  <si>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</si>
  <si>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</si>
  <si>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</si>
  <si>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</si>
  <si>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</si>
  <si>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</si>
  <si>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</si>
  <si>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</si>
  <si>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</si>
  <si>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</si>
  <si>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</si>
  <si>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</si>
  <si>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</si>
  <si>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</si>
  <si>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</si>
  <si>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</si>
  <si>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</si>
  <si>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</si>
  <si>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</si>
  <si>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</si>
  <si>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</si>
  <si>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</si>
  <si>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</si>
  <si>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</si>
  <si>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</si>
  <si>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</si>
  <si>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</si>
  <si>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</si>
  <si>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</si>
  <si>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</si>
  <si>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</si>
  <si>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</si>
  <si>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</si>
  <si>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</si>
  <si>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</si>
  <si>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</si>
  <si>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</si>
  <si>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</si>
  <si>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</si>
  <si>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</si>
  <si>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</si>
  <si>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</si>
  <si>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</si>
  <si>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</si>
  <si>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</si>
  <si>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</si>
  <si>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</si>
  <si>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</si>
  <si>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</si>
  <si>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</si>
  <si>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</si>
  <si>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</si>
  <si>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</si>
  <si>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</si>
  <si>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</si>
  <si>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</si>
  <si>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</si>
  <si>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</si>
  <si>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</si>
  <si>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</si>
  <si>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</si>
  <si>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</si>
  <si>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</si>
  <si>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</si>
  <si>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</si>
  <si>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</si>
  <si>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</si>
  <si>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</si>
  <si>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</si>
  <si>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</si>
  <si>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</si>
  <si>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</si>
  <si>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</si>
  <si>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</si>
  <si>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</si>
  <si>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</si>
  <si>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</si>
  <si>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</si>
  <si>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</si>
  <si>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</si>
  <si>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</si>
  <si>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</si>
  <si>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</si>
  <si>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</si>
  <si>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</si>
  <si>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</si>
  <si>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</si>
  <si>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</si>
  <si>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</si>
  <si>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</si>
  <si>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</si>
  <si>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</si>
  <si>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</si>
  <si>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</si>
  <si>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</si>
  <si>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</si>
  <si>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</si>
  <si>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</si>
  <si>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</si>
  <si>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</si>
  <si>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</si>
  <si>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</si>
  <si>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</si>
  <si>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</si>
  <si>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</si>
  <si>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</si>
  <si>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</si>
  <si>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</si>
  <si>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</si>
  <si>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</si>
  <si>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</si>
  <si>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</si>
  <si>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</si>
  <si>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</si>
  <si>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</si>
  <si>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</si>
  <si>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</si>
  <si>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</si>
  <si>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</si>
  <si>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</si>
  <si>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</si>
  <si>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</si>
  <si>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</si>
  <si>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</si>
  <si>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</si>
  <si>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</si>
  <si>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</si>
  <si>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</si>
  <si>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</si>
  <si>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</si>
  <si>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</si>
  <si>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</si>
  <si>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</si>
  <si>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</si>
  <si>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</si>
  <si>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</si>
  <si>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</si>
  <si>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</si>
  <si>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</si>
  <si>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</si>
  <si>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</si>
  <si>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</si>
  <si>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</si>
  <si>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</si>
  <si>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</si>
  <si>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</si>
  <si>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</si>
  <si>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</si>
  <si>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</si>
  <si>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</si>
  <si>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</si>
  <si>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</si>
  <si>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</si>
  <si>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</si>
  <si>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</si>
  <si>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</si>
  <si>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</si>
  <si>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</si>
  <si>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</si>
  <si>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</si>
  <si>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</si>
  <si>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</si>
  <si>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</si>
  <si>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</si>
  <si>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</si>
  <si>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</si>
  <si>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</si>
  <si>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</si>
  <si>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</si>
  <si>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</si>
  <si>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</si>
  <si>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</si>
  <si>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</si>
  <si>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</si>
  <si>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</si>
  <si>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</si>
  <si>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</si>
  <si>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</si>
  <si>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</si>
  <si>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</si>
  <si>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</si>
  <si>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</si>
  <si>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</si>
  <si>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</si>
  <si>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</si>
  <si>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</si>
  <si>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</si>
  <si>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</si>
  <si>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</si>
  <si>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</si>
  <si>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</si>
  <si>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</si>
  <si>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</si>
  <si>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</si>
  <si>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</si>
  <si>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</si>
  <si>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</si>
  <si>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</si>
  <si>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</si>
  <si>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</si>
  <si>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</si>
  <si>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</si>
  <si>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</si>
  <si>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</si>
  <si>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</si>
  <si>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</si>
  <si>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</si>
  <si>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</si>
  <si>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</si>
  <si>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</si>
  <si>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</si>
  <si>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</si>
  <si>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</si>
  <si>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</si>
  <si>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</si>
  <si>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</si>
  <si>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</si>
  <si>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</si>
  <si>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</si>
  <si>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</si>
  <si>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</si>
  <si>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</si>
  <si>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</si>
  <si>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</si>
  <si>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</si>
  <si>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</si>
  <si>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</si>
  <si>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</si>
  <si>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</si>
  <si>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</si>
  <si>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</si>
  <si>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</si>
  <si>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</si>
  <si>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</si>
  <si>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</si>
  <si>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</si>
  <si>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</si>
  <si>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</si>
  <si>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</si>
  <si>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</si>
  <si>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</si>
  <si>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</si>
  <si>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</si>
  <si>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</si>
  <si>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</si>
  <si>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</si>
  <si>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</si>
  <si>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</si>
  <si>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</si>
  <si>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</si>
  <si>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</si>
  <si>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</si>
  <si>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</si>
  <si>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</si>
  <si>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</si>
  <si>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</si>
  <si>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</si>
  <si>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</si>
  <si>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</si>
  <si>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</si>
  <si>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</si>
  <si>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</si>
  <si>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</si>
  <si>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</si>
  <si>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</si>
  <si>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</si>
  <si>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</si>
  <si>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</si>
  <si>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</si>
  <si>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</si>
  <si>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</si>
  <si>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</si>
  <si>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</si>
  <si>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</si>
  <si>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</si>
  <si>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</si>
  <si>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</si>
  <si>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</si>
  <si>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</si>
  <si>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</si>
  <si>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</si>
  <si>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</si>
  <si>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</si>
  <si>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</si>
  <si>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</si>
  <si>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</si>
  <si>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</si>
  <si>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</si>
  <si>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</si>
  <si>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</si>
  <si>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</si>
  <si>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</si>
  <si>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</si>
  <si>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</si>
  <si>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</si>
  <si>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</si>
  <si>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</si>
  <si>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</si>
  <si>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</si>
  <si>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</si>
  <si>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</si>
  <si>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</si>
  <si>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</si>
  <si>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</si>
  <si>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</si>
  <si>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</si>
  <si>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</si>
  <si>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</si>
  <si>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</si>
  <si>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</si>
  <si>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</si>
  <si>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</si>
  <si>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</si>
  <si>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</si>
  <si>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</si>
  <si>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</si>
  <si>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</si>
  <si>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</si>
  <si>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</si>
  <si>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</si>
  <si>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</si>
  <si>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</si>
  <si>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</si>
  <si>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</si>
  <si>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</si>
  <si>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</si>
  <si>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</si>
  <si>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</si>
  <si>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</si>
  <si>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</si>
  <si>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</si>
  <si>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</si>
  <si>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</si>
  <si>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</si>
  <si>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</si>
  <si>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</si>
  <si>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</si>
  <si>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</si>
  <si>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</si>
  <si>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</si>
  <si>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</si>
  <si>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</si>
  <si>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</si>
  <si>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</si>
  <si>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</si>
  <si>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</si>
  <si>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</si>
  <si>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</si>
  <si>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</si>
  <si>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</si>
  <si>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</si>
  <si>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</si>
  <si>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</si>
  <si>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</si>
  <si>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</si>
  <si>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</si>
  <si>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</si>
  <si>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</si>
  <si>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</si>
  <si>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</si>
  <si>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</si>
  <si>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</si>
  <si>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</si>
  <si>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</si>
  <si>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</si>
  <si>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</si>
  <si>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</si>
  <si>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</si>
  <si>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</si>
  <si>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</si>
  <si>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</si>
  <si>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</si>
  <si>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</si>
  <si>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</si>
  <si>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</si>
  <si>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</si>
  <si>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</si>
  <si>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</si>
  <si>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</si>
  <si>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</si>
  <si>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</si>
  <si>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</si>
  <si>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</si>
  <si>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</si>
  <si>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</si>
  <si>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</si>
  <si>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</si>
  <si>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</si>
  <si>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</si>
  <si>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</si>
  <si>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</si>
  <si>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</si>
  <si>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</si>
  <si>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</si>
  <si>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</si>
  <si>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</si>
  <si>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</si>
  <si>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</si>
  <si>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</si>
  <si>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</si>
  <si>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</si>
  <si>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</si>
  <si>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</si>
  <si>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</si>
  <si>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</si>
  <si>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</si>
  <si>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</si>
  <si>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</si>
  <si>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</si>
  <si>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</si>
  <si>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</si>
  <si>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</si>
  <si>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</si>
  <si>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</si>
  <si>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</si>
  <si>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</si>
  <si>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</si>
  <si>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</si>
  <si>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</si>
  <si>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</si>
  <si>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</si>
  <si>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</si>
  <si>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</si>
  <si>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</si>
  <si>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</si>
  <si>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</si>
  <si>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</si>
  <si>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</si>
  <si>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</si>
  <si>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</si>
  <si>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</si>
  <si>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</si>
  <si>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</si>
  <si>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</si>
  <si>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</si>
  <si>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</si>
  <si>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</si>
  <si>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</si>
  <si>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</si>
  <si>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</si>
  <si>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</si>
  <si>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</si>
  <si>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</si>
  <si>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</si>
  <si>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 xml:space="preserve">              TÜRKİYE FİNANS KATILIM BANKASI AŞ KONSOLİDE ÖZKAYNAK DEĞİŞİM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</si>
  <si>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</si>
  <si>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</si>
  <si>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</si>
  <si>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</si>
  <si>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</si>
  <si>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</si>
  <si>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</si>
  <si>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</si>
  <si>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</si>
  <si>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</si>
  <si>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</si>
  <si>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</si>
  <si>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</si>
  <si>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</si>
  <si>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</si>
  <si>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</si>
  <si>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</si>
  <si>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</si>
  <si>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</si>
  <si>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</si>
  <si>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</si>
  <si>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</si>
  <si>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</si>
  <si>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</si>
  <si>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</si>
  <si>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</si>
  <si>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</si>
  <si>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(31/12/2020)</t>
  </si>
  <si>
    <t>( 31/12/2020)</t>
  </si>
  <si>
    <t>(13)</t>
  </si>
  <si>
    <t>1 Temmuz- 30 Eylül 2020</t>
  </si>
  <si>
    <t>1 Temmuz- 30 Eylül 2021</t>
  </si>
  <si>
    <t>(31/12/2021)</t>
  </si>
  <si>
    <t>(14)</t>
  </si>
  <si>
    <t>(15)</t>
  </si>
  <si>
    <t>(1),(3)</t>
  </si>
  <si>
    <t>1 Ocak- 31 Aralık 2020</t>
  </si>
  <si>
    <t>1 Ocak- 31 Aralık 2021</t>
  </si>
  <si>
    <t>(01/01/2020 - 31/12/2020)</t>
  </si>
  <si>
    <t>(01/01/2021 - 31/12/2021)</t>
  </si>
  <si>
    <t>(01.01-31.12.2020)</t>
  </si>
  <si>
    <t>Dipnot
(5-V)</t>
  </si>
  <si>
    <t>(1),(2)</t>
  </si>
  <si>
    <t>(01.01-31.12.2021)</t>
  </si>
  <si>
    <t>(5-VI)</t>
  </si>
  <si>
    <t>( 31/12/2021)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</si>
</sst>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8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594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45" xfId="0" applyFont="1" applyFill="1" applyBorder="1"/>
    <xf numFmtId="0" fontId="73" fillId="0" borderId="45" xfId="0" applyFont="1" applyFill="1" applyBorder="1" applyAlignment="1">
      <alignment horizontal="center" vertical="center"/>
    </xf>
    <xf numFmtId="0" fontId="73" fillId="0" borderId="46" xfId="0" applyFont="1" applyFill="1" applyBorder="1" applyAlignment="1">
      <alignment horizontal="center" vertical="center"/>
    </xf>
    <xf numFmtId="0" fontId="76" fillId="0" borderId="41" xfId="0" applyFont="1" applyFill="1" applyBorder="1"/>
    <xf numFmtId="0" fontId="76" fillId="0" borderId="42" xfId="0" applyFont="1" applyFill="1" applyBorder="1"/>
    <xf numFmtId="0" fontId="7" fillId="0" borderId="41" xfId="0" applyFont="1" applyFill="1" applyBorder="1" applyAlignment="1">
      <alignment horizontal="center" wrapText="1"/>
    </xf>
    <xf numFmtId="0" fontId="4" fillId="0" borderId="42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 vertical="justify"/>
    </xf>
    <xf numFmtId="0" fontId="28" fillId="0" borderId="42" xfId="0" applyFont="1" applyFill="1" applyBorder="1" applyAlignment="1">
      <alignment horizontal="center" vertical="justify"/>
    </xf>
    <xf numFmtId="0" fontId="28" fillId="0" borderId="42" xfId="0" quotePrefix="1" applyFont="1" applyFill="1" applyBorder="1" applyAlignment="1">
      <alignment horizontal="center" vertical="justify"/>
    </xf>
    <xf numFmtId="0" fontId="76" fillId="0" borderId="42" xfId="0" applyFont="1" applyFill="1" applyBorder="1" applyAlignment="1">
      <alignment horizontal="center" vertical="justify"/>
    </xf>
    <xf numFmtId="0" fontId="7" fillId="0" borderId="42" xfId="0" quotePrefix="1" applyFont="1" applyFill="1" applyBorder="1" applyAlignment="1">
      <alignment horizontal="center" vertical="justify"/>
    </xf>
    <xf numFmtId="0" fontId="28" fillId="0" borderId="43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7" fillId="24" borderId="42" xfId="0" quotePrefix="1" applyFont="1" applyFill="1" applyBorder="1" applyAlignment="1">
      <alignment horizontal="center"/>
    </xf>
    <xf numFmtId="0" fontId="77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49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9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6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3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3" fillId="0" borderId="23" xfId="92" applyFont="1" applyFill="1" applyBorder="1" applyAlignment="1">
      <alignment vertical="top" wrapText="1"/>
    </xf>
    <xf numFmtId="3" fontId="82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7" xfId="49" applyNumberFormat="1" applyFont="1" applyFill="1" applyBorder="1" applyAlignment="1">
      <alignment horizontal="center"/>
    </xf>
    <xf numFmtId="0" fontId="21" fillId="0" borderId="55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9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9" xfId="0" applyFont="1" applyFill="1" applyBorder="1" applyAlignment="1">
      <alignment horizontal="center" vertical="center"/>
    </xf>
    <xf numFmtId="0" fontId="5" fillId="24" borderId="56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50" xfId="0" applyFont="1" applyFill="1" applyBorder="1" applyAlignment="1">
      <alignment horizontal="center" vertical="justify"/>
    </xf>
    <xf numFmtId="0" fontId="23" fillId="24" borderId="39" xfId="0" applyFont="1" applyFill="1" applyBorder="1"/>
    <xf numFmtId="0" fontId="23" fillId="24" borderId="58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7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3" fontId="14" fillId="25" borderId="42" xfId="127" applyNumberFormat="1" applyFont="1" applyFill="1" applyBorder="1"/>
    <xf numFmtId="3" fontId="9" fillId="25" borderId="42" xfId="127" applyNumberFormat="1" applyFont="1" applyFill="1" applyBorder="1"/>
    <xf numFmtId="3" fontId="21" fillId="25" borderId="42" xfId="127" applyNumberFormat="1" applyFont="1" applyFill="1" applyBorder="1"/>
    <xf numFmtId="3" fontId="5" fillId="25" borderId="42" xfId="127" applyNumberFormat="1" applyFont="1" applyFill="1" applyBorder="1"/>
    <xf numFmtId="3" fontId="9" fillId="25" borderId="43" xfId="127" applyNumberFormat="1" applyFont="1" applyFill="1" applyBorder="1"/>
    <xf numFmtId="0" fontId="17" fillId="24" borderId="32" xfId="127" applyFont="1" applyFill="1" applyBorder="1" applyAlignment="1">
      <alignment horizontal="center" vertical="justify"/>
    </xf>
    <xf numFmtId="0" fontId="15" fillId="24" borderId="28" xfId="127" applyFont="1" applyFill="1" applyBorder="1" applyAlignment="1">
      <alignment horizontal="center" vertical="justify"/>
    </xf>
    <xf numFmtId="14" fontId="13" fillId="24" borderId="18" xfId="125" applyNumberFormat="1" applyFont="1" applyFill="1" applyBorder="1" applyAlignment="1">
      <alignment horizontal="center"/>
    </xf>
    <xf numFmtId="0" fontId="5" fillId="0" borderId="31" xfId="100" quotePrefix="1" applyFont="1" applyFill="1" applyBorder="1" applyAlignment="1">
      <alignment horizontal="center"/>
    </xf>
    <xf numFmtId="0" fontId="5" fillId="0" borderId="50" xfId="100" quotePrefix="1" applyFont="1" applyFill="1" applyBorder="1" applyAlignment="1">
      <alignment horizontal="center"/>
    </xf>
    <xf numFmtId="0" fontId="5" fillId="0" borderId="50" xfId="124" quotePrefix="1" applyFont="1" applyFill="1" applyBorder="1" applyAlignment="1">
      <alignment horizontal="center"/>
    </xf>
    <xf numFmtId="0" fontId="14" fillId="0" borderId="50" xfId="124" applyFont="1" applyFill="1" applyBorder="1" applyAlignment="1">
      <alignment horizontal="center"/>
    </xf>
    <xf numFmtId="0" fontId="5" fillId="0" borderId="50" xfId="124" applyFont="1" applyFill="1" applyBorder="1" applyAlignment="1">
      <alignment horizontal="center"/>
    </xf>
    <xf numFmtId="0" fontId="21" fillId="0" borderId="50" xfId="124" quotePrefix="1" applyFont="1" applyFill="1" applyBorder="1" applyAlignment="1">
      <alignment horizontal="center"/>
    </xf>
    <xf numFmtId="0" fontId="5" fillId="24" borderId="50" xfId="0" quotePrefix="1" applyFont="1" applyFill="1" applyBorder="1" applyAlignment="1">
      <alignment horizontal="center"/>
    </xf>
    <xf numFmtId="0" fontId="4" fillId="24" borderId="60" xfId="0" applyFont="1" applyFill="1" applyBorder="1" applyAlignment="1">
      <alignment horizontal="center"/>
    </xf>
    <xf numFmtId="3" fontId="14" fillId="25" borderId="41" xfId="127" applyNumberFormat="1" applyFont="1" applyFill="1" applyBorder="1"/>
    <xf numFmtId="166" fontId="14" fillId="24" borderId="42" xfId="49" applyNumberFormat="1" applyFont="1" applyFill="1" applyBorder="1" applyAlignment="1">
      <alignment horizontal="right"/>
    </xf>
    <xf numFmtId="166" fontId="21" fillId="24" borderId="42" xfId="49" applyNumberFormat="1" applyFont="1" applyFill="1" applyBorder="1" applyAlignment="1">
      <alignment horizontal="right"/>
    </xf>
    <xf numFmtId="0" fontId="5" fillId="24" borderId="0" xfId="0" applyFont="1" applyFill="1" applyBorder="1" applyAlignment="1">
      <alignment horizontal="left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0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8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12" fillId="24" borderId="11" xfId="125" applyFont="1" applyFill="1" applyBorder="1" applyAlignment="1">
      <alignment horizontal="left" vertical="center" wrapText="1" indent="2"/>
    </xf>
    <xf numFmtId="0" fontId="12" fillId="24" borderId="0" xfId="125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horizontal="center" vertical="center" wrapText="1"/>
    </xf>
    <xf numFmtId="0" fontId="5" fillId="24" borderId="18" xfId="0" applyFont="1" applyFill="1" applyBorder="1" applyAlignment="1">
      <alignment horizontal="center" vertical="center" wrapText="1"/>
    </xf>
    <xf numFmtId="0" fontId="5" fillId="0" borderId="18" xfId="124" quotePrefix="1" applyFont="1" applyFill="1" applyBorder="1" applyAlignment="1">
      <alignment horizontal="center" vertical="center"/>
    </xf>
    <xf numFmtId="0" fontId="5" fillId="0" borderId="13" xfId="124" quotePrefix="1" applyFont="1" applyFill="1" applyBorder="1" applyAlignment="1">
      <alignment horizontal="center" vertical="center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7" fillId="24" borderId="47" xfId="0" applyFont="1" applyFill="1" applyBorder="1" applyAlignment="1"/>
    <xf numFmtId="0" fontId="17" fillId="24" borderId="46" xfId="0" applyFont="1" applyFill="1" applyBorder="1" applyAlignment="1">
      <alignment wrapText="1"/>
    </xf>
    <xf numFmtId="0" fontId="17" fillId="24" borderId="46" xfId="0" applyFont="1" applyFill="1" applyBorder="1" applyAlignment="1"/>
    <xf numFmtId="0" fontId="17" fillId="24" borderId="23" xfId="0" applyFont="1" applyFill="1" applyBorder="1" applyAlignment="1">
      <alignment wrapText="1"/>
    </xf>
    <xf numFmtId="0" fontId="17" fillId="24" borderId="47" xfId="0" applyFont="1" applyFill="1" applyBorder="1" applyAlignment="1">
      <alignment wrapText="1"/>
    </xf>
    <xf numFmtId="0" fontId="17" fillId="24" borderId="61" xfId="0" applyFont="1" applyFill="1" applyBorder="1" applyAlignment="1">
      <alignment horizontal="center" wrapText="1"/>
    </xf>
    <xf numFmtId="0" fontId="17" fillId="24" borderId="61" xfId="0" applyFont="1" applyFill="1" applyBorder="1" applyAlignment="1">
      <alignment horizontal="center"/>
    </xf>
    <xf numFmtId="0" fontId="5" fillId="0" borderId="42" xfId="124" quotePrefix="1" applyFont="1" applyFill="1" applyBorder="1" applyAlignment="1">
      <alignment horizontal="center" vertical="center"/>
    </xf>
    <xf numFmtId="0" fontId="5" fillId="0" borderId="43" xfId="124" quotePrefix="1" applyFont="1" applyFill="1" applyBorder="1" applyAlignment="1">
      <alignment horizontal="center" vertical="center"/>
    </xf>
    <xf numFmtId="0" fontId="13" fillId="24" borderId="13" xfId="125" applyFont="1" applyFill="1" applyBorder="1" applyAlignment="1">
      <alignment horizontal="center"/>
    </xf>
  </cellXfs>
  <cellStyles count="128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7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kraporlama1/RAPORLAR/Y&#214;NET&#304;M%20RAPORLARI/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UHASEBE/1)%20RAPORLAR/03%20-%20G&#252;nl&#252;k%20Bilan&#231;o/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topLeftCell="A28" zoomScale="60" zoomScaleNormal="70" workbookViewId="0">
      <selection activeCell="D52" sqref="D52"/>
    </sheetView>
  </sheetViews>
  <sheetFormatPr defaultRowHeight="15" x14ac:dyDescent="0.2"/>
  <cols>
    <col min="1" max="1" width="2" style="37" customWidth="1"/>
    <col min="2" max="2" width="2.7109375" style="37" customWidth="1"/>
    <col min="3" max="3" width="7.7109375" style="37" bestFit="1" customWidth="1"/>
    <col min="4" max="4" width="53.7109375" style="37" customWidth="1"/>
    <col min="5" max="5" width="8.42578125" style="183" customWidth="1"/>
    <col min="6" max="6" width="13.85546875" style="37" customWidth="1"/>
    <col min="7" max="7" width="13.85546875" style="121" customWidth="1"/>
    <col min="8" max="11" width="13.85546875" style="37" customWidth="1"/>
    <col min="12" max="16384" width="9.140625" style="37"/>
  </cols>
  <sheetData>
    <row r="1" spans="2:15" s="94" customFormat="1" ht="9.9499999999999993" customHeight="1" x14ac:dyDescent="0.25">
      <c r="B1" s="88"/>
      <c r="C1" s="89"/>
      <c r="D1" s="89"/>
      <c r="E1" s="180"/>
      <c r="F1" s="89"/>
      <c r="G1" s="90"/>
      <c r="H1" s="89"/>
      <c r="I1" s="89"/>
      <c r="J1" s="89"/>
      <c r="K1" s="91"/>
      <c r="L1" s="93"/>
      <c r="M1" s="93"/>
    </row>
    <row r="2" spans="2:15" s="94" customFormat="1" ht="16.5" customHeight="1" x14ac:dyDescent="0.25">
      <c r="B2" s="534" t="s">
        <v>564</v>
      </c>
      <c r="C2" s="535"/>
      <c r="D2" s="535"/>
      <c r="E2" s="535"/>
      <c r="F2" s="535"/>
      <c r="G2" s="535"/>
      <c r="H2" s="535"/>
      <c r="I2" s="535"/>
      <c r="J2" s="535"/>
      <c r="K2" s="536"/>
      <c r="L2" s="12"/>
      <c r="M2" s="12"/>
    </row>
    <row r="3" spans="2:15" s="94" customFormat="1" ht="9.9499999999999993" customHeight="1" x14ac:dyDescent="0.25">
      <c r="B3" s="483"/>
      <c r="C3" s="20"/>
      <c r="D3" s="20"/>
      <c r="E3" s="484"/>
      <c r="F3" s="20"/>
      <c r="G3" s="20"/>
      <c r="H3" s="20"/>
      <c r="I3" s="20"/>
      <c r="J3" s="20"/>
      <c r="K3" s="96"/>
      <c r="L3" s="538"/>
      <c r="M3" s="538"/>
    </row>
    <row r="4" spans="2:15" s="94" customFormat="1" ht="9.9499999999999993" customHeight="1" x14ac:dyDescent="0.25">
      <c r="B4" s="97"/>
      <c r="C4" s="9"/>
      <c r="D4" s="9"/>
      <c r="E4" s="19"/>
      <c r="F4" s="542" t="s">
        <v>357</v>
      </c>
      <c r="G4" s="542"/>
      <c r="H4" s="542"/>
      <c r="I4" s="542" t="s">
        <v>357</v>
      </c>
      <c r="J4" s="542"/>
      <c r="K4" s="544"/>
      <c r="L4" s="98"/>
      <c r="M4" s="98"/>
    </row>
    <row r="5" spans="2:15" s="94" customFormat="1" ht="15.75" customHeight="1" x14ac:dyDescent="0.25">
      <c r="B5" s="95"/>
      <c r="C5" s="18"/>
      <c r="D5" s="18"/>
      <c r="E5" s="23"/>
      <c r="F5" s="543"/>
      <c r="G5" s="543"/>
      <c r="H5" s="543"/>
      <c r="I5" s="543"/>
      <c r="J5" s="543"/>
      <c r="K5" s="545"/>
    </row>
    <row r="6" spans="2:15" s="94" customFormat="1" ht="15.75" customHeight="1" x14ac:dyDescent="0.25">
      <c r="B6" s="95"/>
      <c r="C6" s="18"/>
      <c r="D6" s="18"/>
      <c r="E6" s="23"/>
      <c r="F6" s="99"/>
      <c r="G6" s="100" t="s">
        <v>69</v>
      </c>
      <c r="H6" s="482"/>
      <c r="I6" s="480"/>
      <c r="J6" s="480" t="s">
        <v>70</v>
      </c>
      <c r="K6" s="481"/>
    </row>
    <row r="7" spans="2:15" s="94" customFormat="1" ht="15.75" customHeight="1" x14ac:dyDescent="0.25">
      <c r="B7" s="95"/>
      <c r="C7" s="18"/>
      <c r="D7" s="18"/>
      <c r="E7" s="23"/>
      <c r="F7" s="579" t="s">
        <v>305</v>
      </c>
      <c r="G7" s="579"/>
      <c r="H7" s="579"/>
      <c r="I7" s="539" t="s">
        <v>305</v>
      </c>
      <c r="J7" s="540"/>
      <c r="K7" s="541"/>
    </row>
    <row r="8" spans="2:15" s="94" customFormat="1" ht="15.75" customHeight="1" x14ac:dyDescent="0.25">
      <c r="B8" s="95"/>
      <c r="C8" s="18"/>
      <c r="D8" s="101" t="s">
        <v>447</v>
      </c>
      <c r="E8" s="23" t="s">
        <v>2</v>
      </c>
      <c r="F8" s="102"/>
      <c r="G8" s="103" t="s">
        <v>602</v>
      </c>
      <c r="H8" s="479"/>
      <c r="I8" s="102"/>
      <c r="J8" s="103" t="s">
        <v>597</v>
      </c>
      <c r="K8" s="479"/>
    </row>
    <row r="9" spans="2:15" s="94" customFormat="1" ht="15.75" customHeight="1" x14ac:dyDescent="0.25">
      <c r="B9" s="95"/>
      <c r="C9" s="18"/>
      <c r="D9" s="101"/>
      <c r="E9" s="169" t="s">
        <v>359</v>
      </c>
      <c r="F9" s="131" t="s">
        <v>183</v>
      </c>
      <c r="G9" s="132" t="s">
        <v>71</v>
      </c>
      <c r="H9" s="485" t="s">
        <v>72</v>
      </c>
      <c r="I9" s="131" t="s">
        <v>183</v>
      </c>
      <c r="J9" s="132" t="s">
        <v>71</v>
      </c>
      <c r="K9" s="133" t="s">
        <v>72</v>
      </c>
    </row>
    <row r="10" spans="2:15" s="106" customFormat="1" ht="15.75" x14ac:dyDescent="0.25">
      <c r="B10" s="104"/>
      <c r="C10" s="383" t="s">
        <v>36</v>
      </c>
      <c r="D10" s="374" t="s">
        <v>374</v>
      </c>
      <c r="E10" s="519"/>
      <c r="F10" s="527">
        <v>6820700</v>
      </c>
      <c r="G10" s="527">
        <v>42862292</v>
      </c>
      <c r="H10" s="527">
        <v>49682992</v>
      </c>
      <c r="I10" s="527">
        <v>4387743</v>
      </c>
      <c r="J10" s="527">
        <v>25571943</v>
      </c>
      <c r="K10" s="527">
        <v>29959686</v>
      </c>
      <c r="M10" s="105"/>
      <c r="N10" s="330">
        <f>+H10-F10-G10</f>
        <v>0</v>
      </c>
      <c r="O10" s="330">
        <f>+K10-I10-J10</f>
        <v>0</v>
      </c>
    </row>
    <row r="11" spans="2:15" s="92" customFormat="1" ht="15.75" x14ac:dyDescent="0.25">
      <c r="B11" s="107"/>
      <c r="C11" s="384" t="s">
        <v>4</v>
      </c>
      <c r="D11" s="375" t="s">
        <v>375</v>
      </c>
      <c r="E11" s="520"/>
      <c r="F11" s="512">
        <v>2342744</v>
      </c>
      <c r="G11" s="512">
        <v>28854733</v>
      </c>
      <c r="H11" s="512">
        <v>31197477</v>
      </c>
      <c r="I11" s="512">
        <v>924624</v>
      </c>
      <c r="J11" s="512">
        <v>18875769</v>
      </c>
      <c r="K11" s="512">
        <v>19800393</v>
      </c>
      <c r="N11" s="330">
        <f t="shared" ref="N11:N56" si="0">+H11-F11-G11</f>
        <v>0</v>
      </c>
      <c r="O11" s="330">
        <f t="shared" ref="O11:O56" si="1">+K11-I11-J11</f>
        <v>0</v>
      </c>
    </row>
    <row r="12" spans="2:15" s="94" customFormat="1" ht="15.75" x14ac:dyDescent="0.25">
      <c r="B12" s="95"/>
      <c r="C12" s="385" t="s">
        <v>5</v>
      </c>
      <c r="D12" s="336" t="s">
        <v>376</v>
      </c>
      <c r="E12" s="521" t="s">
        <v>343</v>
      </c>
      <c r="F12" s="513">
        <v>2350049</v>
      </c>
      <c r="G12" s="513">
        <v>21855104</v>
      </c>
      <c r="H12" s="513">
        <v>24205153</v>
      </c>
      <c r="I12" s="513">
        <v>928162</v>
      </c>
      <c r="J12" s="513">
        <v>11732404</v>
      </c>
      <c r="K12" s="513">
        <v>12660566</v>
      </c>
      <c r="N12" s="330">
        <f t="shared" si="0"/>
        <v>0</v>
      </c>
      <c r="O12" s="330">
        <f t="shared" si="1"/>
        <v>0</v>
      </c>
    </row>
    <row r="13" spans="2:15" s="94" customFormat="1" ht="15.75" x14ac:dyDescent="0.25">
      <c r="B13" s="95"/>
      <c r="C13" s="385" t="s">
        <v>6</v>
      </c>
      <c r="D13" s="299" t="s">
        <v>377</v>
      </c>
      <c r="E13" s="521" t="s">
        <v>344</v>
      </c>
      <c r="F13" s="513">
        <v>421</v>
      </c>
      <c r="G13" s="513">
        <v>6999629</v>
      </c>
      <c r="H13" s="513">
        <v>7000050</v>
      </c>
      <c r="I13" s="513">
        <v>2687</v>
      </c>
      <c r="J13" s="513">
        <v>7143365</v>
      </c>
      <c r="K13" s="513">
        <v>7146052</v>
      </c>
      <c r="M13" s="105"/>
      <c r="N13" s="330">
        <f t="shared" si="0"/>
        <v>0</v>
      </c>
      <c r="O13" s="330">
        <f t="shared" si="1"/>
        <v>0</v>
      </c>
    </row>
    <row r="14" spans="2:15" s="94" customFormat="1" ht="15.75" x14ac:dyDescent="0.25">
      <c r="B14" s="95"/>
      <c r="C14" s="385" t="s">
        <v>7</v>
      </c>
      <c r="D14" s="299" t="s">
        <v>378</v>
      </c>
      <c r="E14" s="521"/>
      <c r="F14" s="528">
        <v>0</v>
      </c>
      <c r="G14" s="528">
        <v>0</v>
      </c>
      <c r="H14" s="528">
        <v>0</v>
      </c>
      <c r="I14" s="528">
        <v>0</v>
      </c>
      <c r="J14" s="528">
        <v>0</v>
      </c>
      <c r="K14" s="528">
        <v>0</v>
      </c>
      <c r="N14" s="330">
        <f t="shared" si="0"/>
        <v>0</v>
      </c>
      <c r="O14" s="330">
        <f t="shared" si="1"/>
        <v>0</v>
      </c>
    </row>
    <row r="15" spans="2:15" s="94" customFormat="1" ht="15.75" x14ac:dyDescent="0.25">
      <c r="B15" s="95"/>
      <c r="C15" s="385" t="s">
        <v>9</v>
      </c>
      <c r="D15" s="299" t="s">
        <v>388</v>
      </c>
      <c r="E15" s="522"/>
      <c r="F15" s="511">
        <v>-7726</v>
      </c>
      <c r="G15" s="528">
        <v>0</v>
      </c>
      <c r="H15" s="511">
        <v>-7726</v>
      </c>
      <c r="I15" s="511">
        <v>-6225</v>
      </c>
      <c r="J15" s="528">
        <v>0</v>
      </c>
      <c r="K15" s="511">
        <v>-6225</v>
      </c>
      <c r="N15" s="330">
        <f>+H15-F15-G15</f>
        <v>0</v>
      </c>
      <c r="O15" s="330">
        <f>+K15-I15-J15</f>
        <v>0</v>
      </c>
    </row>
    <row r="16" spans="2:15" s="94" customFormat="1" ht="31.5" x14ac:dyDescent="0.25">
      <c r="B16" s="95"/>
      <c r="C16" s="384" t="s">
        <v>21</v>
      </c>
      <c r="D16" s="376" t="s">
        <v>379</v>
      </c>
      <c r="E16" s="521" t="s">
        <v>345</v>
      </c>
      <c r="F16" s="512">
        <v>36214</v>
      </c>
      <c r="G16" s="512">
        <v>3720843</v>
      </c>
      <c r="H16" s="512">
        <v>3757057</v>
      </c>
      <c r="I16" s="512">
        <v>11915</v>
      </c>
      <c r="J16" s="512">
        <v>1899399</v>
      </c>
      <c r="K16" s="512">
        <v>1911314</v>
      </c>
      <c r="N16" s="330">
        <f t="shared" si="0"/>
        <v>0</v>
      </c>
      <c r="O16" s="330">
        <f t="shared" si="1"/>
        <v>0</v>
      </c>
    </row>
    <row r="17" spans="2:15" s="94" customFormat="1" ht="15.75" x14ac:dyDescent="0.25">
      <c r="B17" s="95"/>
      <c r="C17" s="386" t="s">
        <v>22</v>
      </c>
      <c r="D17" s="299" t="s">
        <v>207</v>
      </c>
      <c r="E17" s="521"/>
      <c r="F17" s="514">
        <v>22722</v>
      </c>
      <c r="G17" s="514">
        <v>3715868</v>
      </c>
      <c r="H17" s="514">
        <v>3738590</v>
      </c>
      <c r="I17" s="514">
        <v>7806</v>
      </c>
      <c r="J17" s="514">
        <v>1894190</v>
      </c>
      <c r="K17" s="514">
        <v>1901996</v>
      </c>
      <c r="N17" s="330">
        <f t="shared" si="0"/>
        <v>0</v>
      </c>
      <c r="O17" s="330">
        <f t="shared" si="1"/>
        <v>0</v>
      </c>
    </row>
    <row r="18" spans="2:15" s="94" customFormat="1" ht="15.75" x14ac:dyDescent="0.25">
      <c r="B18" s="95"/>
      <c r="C18" s="386" t="s">
        <v>23</v>
      </c>
      <c r="D18" s="336" t="s">
        <v>208</v>
      </c>
      <c r="E18" s="521"/>
      <c r="F18" s="528">
        <v>0</v>
      </c>
      <c r="G18" s="528">
        <v>0</v>
      </c>
      <c r="H18" s="528">
        <v>0</v>
      </c>
      <c r="I18" s="528">
        <v>0</v>
      </c>
      <c r="J18" s="528">
        <v>0</v>
      </c>
      <c r="K18" s="528">
        <v>0</v>
      </c>
      <c r="N18" s="330">
        <f t="shared" si="0"/>
        <v>0</v>
      </c>
      <c r="O18" s="330">
        <f t="shared" si="1"/>
        <v>0</v>
      </c>
    </row>
    <row r="19" spans="2:15" s="94" customFormat="1" ht="15.75" x14ac:dyDescent="0.25">
      <c r="B19" s="95"/>
      <c r="C19" s="386" t="s">
        <v>24</v>
      </c>
      <c r="D19" s="336" t="s">
        <v>380</v>
      </c>
      <c r="E19" s="521"/>
      <c r="F19" s="514">
        <v>13492</v>
      </c>
      <c r="G19" s="514">
        <v>4975</v>
      </c>
      <c r="H19" s="514">
        <v>18467</v>
      </c>
      <c r="I19" s="514">
        <v>4109</v>
      </c>
      <c r="J19" s="514">
        <v>5209</v>
      </c>
      <c r="K19" s="514">
        <v>9318</v>
      </c>
      <c r="N19" s="330">
        <f t="shared" si="0"/>
        <v>0</v>
      </c>
      <c r="O19" s="330">
        <f t="shared" si="1"/>
        <v>0</v>
      </c>
    </row>
    <row r="20" spans="2:15" s="94" customFormat="1" ht="31.5" x14ac:dyDescent="0.25">
      <c r="B20" s="95"/>
      <c r="C20" s="387" t="s">
        <v>65</v>
      </c>
      <c r="D20" s="376" t="s">
        <v>381</v>
      </c>
      <c r="E20" s="521" t="s">
        <v>346</v>
      </c>
      <c r="F20" s="512">
        <v>3921488</v>
      </c>
      <c r="G20" s="512">
        <v>10080921</v>
      </c>
      <c r="H20" s="512">
        <v>14002409</v>
      </c>
      <c r="I20" s="512">
        <v>3242773</v>
      </c>
      <c r="J20" s="512">
        <v>4779675</v>
      </c>
      <c r="K20" s="512">
        <v>8022448</v>
      </c>
      <c r="N20" s="330">
        <f t="shared" si="0"/>
        <v>0</v>
      </c>
      <c r="O20" s="330">
        <f t="shared" si="1"/>
        <v>0</v>
      </c>
    </row>
    <row r="21" spans="2:15" s="94" customFormat="1" ht="15.75" x14ac:dyDescent="0.25">
      <c r="B21" s="95"/>
      <c r="C21" s="385" t="s">
        <v>366</v>
      </c>
      <c r="D21" s="299" t="s">
        <v>207</v>
      </c>
      <c r="E21" s="521"/>
      <c r="F21" s="514">
        <v>3913823</v>
      </c>
      <c r="G21" s="514">
        <v>10075818</v>
      </c>
      <c r="H21" s="513">
        <v>13989641</v>
      </c>
      <c r="I21" s="514">
        <v>3235108</v>
      </c>
      <c r="J21" s="514">
        <v>4778835</v>
      </c>
      <c r="K21" s="513">
        <v>8013943</v>
      </c>
      <c r="N21" s="330">
        <f t="shared" si="0"/>
        <v>0</v>
      </c>
      <c r="O21" s="330">
        <f t="shared" si="1"/>
        <v>0</v>
      </c>
    </row>
    <row r="22" spans="2:15" s="94" customFormat="1" ht="15.75" x14ac:dyDescent="0.25">
      <c r="B22" s="95"/>
      <c r="C22" s="385" t="s">
        <v>367</v>
      </c>
      <c r="D22" s="336" t="s">
        <v>208</v>
      </c>
      <c r="E22" s="521"/>
      <c r="F22" s="514">
        <v>7665</v>
      </c>
      <c r="G22" s="514">
        <v>5103</v>
      </c>
      <c r="H22" s="513">
        <v>12768</v>
      </c>
      <c r="I22" s="514">
        <v>7665</v>
      </c>
      <c r="J22" s="514">
        <v>840</v>
      </c>
      <c r="K22" s="513">
        <v>8505</v>
      </c>
      <c r="N22" s="330">
        <f t="shared" si="0"/>
        <v>0</v>
      </c>
      <c r="O22" s="330">
        <f t="shared" si="1"/>
        <v>0</v>
      </c>
    </row>
    <row r="23" spans="2:15" s="106" customFormat="1" ht="15.75" x14ac:dyDescent="0.25">
      <c r="B23" s="108"/>
      <c r="C23" s="385" t="s">
        <v>382</v>
      </c>
      <c r="D23" s="336" t="s">
        <v>380</v>
      </c>
      <c r="E23" s="521"/>
      <c r="F23" s="528">
        <v>0</v>
      </c>
      <c r="G23" s="528">
        <v>0</v>
      </c>
      <c r="H23" s="528">
        <v>0</v>
      </c>
      <c r="I23" s="528">
        <v>0</v>
      </c>
      <c r="J23" s="528">
        <v>0</v>
      </c>
      <c r="K23" s="528">
        <v>0</v>
      </c>
      <c r="N23" s="330">
        <f t="shared" si="0"/>
        <v>0</v>
      </c>
      <c r="O23" s="330">
        <f t="shared" si="1"/>
        <v>0</v>
      </c>
    </row>
    <row r="24" spans="2:15" s="106" customFormat="1" ht="15.75" x14ac:dyDescent="0.25">
      <c r="B24" s="108"/>
      <c r="C24" s="387" t="s">
        <v>66</v>
      </c>
      <c r="D24" s="376" t="s">
        <v>385</v>
      </c>
      <c r="E24" s="521" t="s">
        <v>347</v>
      </c>
      <c r="F24" s="512">
        <v>520254</v>
      </c>
      <c r="G24" s="512">
        <v>205795</v>
      </c>
      <c r="H24" s="512">
        <v>726049</v>
      </c>
      <c r="I24" s="512">
        <v>208431</v>
      </c>
      <c r="J24" s="512">
        <v>17100</v>
      </c>
      <c r="K24" s="512">
        <v>225531</v>
      </c>
      <c r="N24" s="330">
        <f t="shared" si="0"/>
        <v>0</v>
      </c>
      <c r="O24" s="330">
        <f t="shared" si="1"/>
        <v>0</v>
      </c>
    </row>
    <row r="25" spans="2:15" s="94" customFormat="1" ht="31.5" x14ac:dyDescent="0.25">
      <c r="B25" s="95"/>
      <c r="C25" s="385" t="s">
        <v>383</v>
      </c>
      <c r="D25" s="336" t="s">
        <v>386</v>
      </c>
      <c r="E25" s="523"/>
      <c r="F25" s="514">
        <v>520254</v>
      </c>
      <c r="G25" s="514">
        <v>205795</v>
      </c>
      <c r="H25" s="514">
        <v>726049</v>
      </c>
      <c r="I25" s="514">
        <v>208431</v>
      </c>
      <c r="J25" s="514">
        <v>17100</v>
      </c>
      <c r="K25" s="514">
        <v>225531</v>
      </c>
      <c r="N25" s="330">
        <f t="shared" si="0"/>
        <v>0</v>
      </c>
      <c r="O25" s="330">
        <f t="shared" si="1"/>
        <v>0</v>
      </c>
    </row>
    <row r="26" spans="2:15" s="94" customFormat="1" ht="31.5" x14ac:dyDescent="0.25">
      <c r="B26" s="95"/>
      <c r="C26" s="385" t="s">
        <v>384</v>
      </c>
      <c r="D26" s="336" t="s">
        <v>387</v>
      </c>
      <c r="E26" s="521"/>
      <c r="F26" s="528">
        <v>0</v>
      </c>
      <c r="G26" s="528">
        <v>0</v>
      </c>
      <c r="H26" s="528">
        <v>0</v>
      </c>
      <c r="I26" s="528">
        <v>0</v>
      </c>
      <c r="J26" s="528">
        <v>0</v>
      </c>
      <c r="K26" s="528">
        <v>0</v>
      </c>
      <c r="N26" s="330">
        <f t="shared" si="0"/>
        <v>0</v>
      </c>
      <c r="O26" s="330">
        <f t="shared" si="1"/>
        <v>0</v>
      </c>
    </row>
    <row r="27" spans="2:15" s="94" customFormat="1" ht="31.5" x14ac:dyDescent="0.25">
      <c r="B27" s="95"/>
      <c r="C27" s="389" t="s">
        <v>38</v>
      </c>
      <c r="D27" s="378" t="s">
        <v>570</v>
      </c>
      <c r="E27" s="521" t="s">
        <v>348</v>
      </c>
      <c r="F27" s="511">
        <v>33158507</v>
      </c>
      <c r="G27" s="511">
        <v>26620110</v>
      </c>
      <c r="H27" s="511">
        <v>59778617</v>
      </c>
      <c r="I27" s="511">
        <v>31864941</v>
      </c>
      <c r="J27" s="511">
        <v>16418931</v>
      </c>
      <c r="K27" s="511">
        <v>48283872</v>
      </c>
      <c r="N27" s="330">
        <f t="shared" si="0"/>
        <v>0</v>
      </c>
      <c r="O27" s="330">
        <f t="shared" si="1"/>
        <v>0</v>
      </c>
    </row>
    <row r="28" spans="2:15" s="94" customFormat="1" ht="15.75" x14ac:dyDescent="0.25">
      <c r="B28" s="95"/>
      <c r="C28" s="384" t="s">
        <v>39</v>
      </c>
      <c r="D28" s="375" t="s">
        <v>389</v>
      </c>
      <c r="E28" s="521"/>
      <c r="F28" s="512">
        <v>34349746</v>
      </c>
      <c r="G28" s="512">
        <v>25838071</v>
      </c>
      <c r="H28" s="512">
        <v>60187817</v>
      </c>
      <c r="I28" s="512">
        <v>32936100</v>
      </c>
      <c r="J28" s="512">
        <v>14096168</v>
      </c>
      <c r="K28" s="512">
        <v>47032268</v>
      </c>
      <c r="N28" s="330">
        <f t="shared" si="0"/>
        <v>0</v>
      </c>
      <c r="O28" s="330">
        <f t="shared" si="1"/>
        <v>0</v>
      </c>
    </row>
    <row r="29" spans="2:15" s="106" customFormat="1" ht="15.75" x14ac:dyDescent="0.25">
      <c r="B29" s="95"/>
      <c r="C29" s="387" t="s">
        <v>40</v>
      </c>
      <c r="D29" s="379" t="s">
        <v>391</v>
      </c>
      <c r="E29" s="524"/>
      <c r="F29" s="512">
        <v>722010</v>
      </c>
      <c r="G29" s="512">
        <v>782039</v>
      </c>
      <c r="H29" s="512">
        <v>1504049</v>
      </c>
      <c r="I29" s="512">
        <v>410292</v>
      </c>
      <c r="J29" s="512">
        <v>297379</v>
      </c>
      <c r="K29" s="512">
        <v>707671</v>
      </c>
      <c r="N29" s="330">
        <f t="shared" si="0"/>
        <v>0</v>
      </c>
      <c r="O29" s="330">
        <f t="shared" si="1"/>
        <v>0</v>
      </c>
    </row>
    <row r="30" spans="2:15" s="106" customFormat="1" ht="31.5" x14ac:dyDescent="0.25">
      <c r="B30" s="108"/>
      <c r="C30" s="387" t="s">
        <v>41</v>
      </c>
      <c r="D30" s="502" t="s">
        <v>571</v>
      </c>
      <c r="E30" s="521"/>
      <c r="F30" s="512">
        <v>918533</v>
      </c>
      <c r="G30" s="528">
        <v>0</v>
      </c>
      <c r="H30" s="512">
        <v>918533</v>
      </c>
      <c r="I30" s="512">
        <v>918300</v>
      </c>
      <c r="J30" s="512">
        <v>2025384</v>
      </c>
      <c r="K30" s="512">
        <v>2943684</v>
      </c>
      <c r="N30" s="330">
        <f>+H30-F30-G30</f>
        <v>0</v>
      </c>
      <c r="O30" s="330">
        <f>+K30-I30-J30</f>
        <v>0</v>
      </c>
    </row>
    <row r="31" spans="2:15" s="94" customFormat="1" ht="15.75" x14ac:dyDescent="0.25">
      <c r="B31" s="95"/>
      <c r="C31" s="385" t="s">
        <v>288</v>
      </c>
      <c r="D31" s="377" t="s">
        <v>207</v>
      </c>
      <c r="E31" s="521"/>
      <c r="F31" s="513">
        <v>918533</v>
      </c>
      <c r="G31" s="528">
        <v>0</v>
      </c>
      <c r="H31" s="513">
        <v>918533</v>
      </c>
      <c r="I31" s="513">
        <v>918300</v>
      </c>
      <c r="J31" s="513">
        <v>2025384</v>
      </c>
      <c r="K31" s="513">
        <v>2943684</v>
      </c>
      <c r="N31" s="330">
        <f>+H31-F31-G31</f>
        <v>0</v>
      </c>
      <c r="O31" s="330">
        <f>+K31-I31-J31</f>
        <v>0</v>
      </c>
    </row>
    <row r="32" spans="2:15" s="106" customFormat="1" ht="15.75" x14ac:dyDescent="0.25">
      <c r="B32" s="108"/>
      <c r="C32" s="385" t="s">
        <v>289</v>
      </c>
      <c r="D32" s="377" t="s">
        <v>380</v>
      </c>
      <c r="E32" s="523"/>
      <c r="F32" s="528">
        <v>0</v>
      </c>
      <c r="G32" s="528">
        <v>0</v>
      </c>
      <c r="H32" s="528">
        <v>0</v>
      </c>
      <c r="I32" s="528">
        <v>0</v>
      </c>
      <c r="J32" s="528">
        <v>0</v>
      </c>
      <c r="K32" s="528">
        <v>0</v>
      </c>
      <c r="N32" s="330">
        <f>+H32-F32-G32</f>
        <v>0</v>
      </c>
      <c r="O32" s="330">
        <f>+K32-I32-J32</f>
        <v>0</v>
      </c>
    </row>
    <row r="33" spans="2:15" s="106" customFormat="1" ht="15.75" x14ac:dyDescent="0.25">
      <c r="B33" s="108"/>
      <c r="C33" s="388" t="s">
        <v>392</v>
      </c>
      <c r="D33" s="375" t="s">
        <v>388</v>
      </c>
      <c r="E33" s="521"/>
      <c r="F33" s="512">
        <v>-2831782</v>
      </c>
      <c r="G33" s="528">
        <v>0</v>
      </c>
      <c r="H33" s="512">
        <v>-2831782</v>
      </c>
      <c r="I33" s="512">
        <v>-2399751</v>
      </c>
      <c r="J33" s="528">
        <v>0</v>
      </c>
      <c r="K33" s="512">
        <v>-2399751</v>
      </c>
      <c r="N33" s="330">
        <f t="shared" si="0"/>
        <v>0</v>
      </c>
      <c r="O33" s="330">
        <f t="shared" si="1"/>
        <v>0</v>
      </c>
    </row>
    <row r="34" spans="2:15" s="106" customFormat="1" ht="47.25" x14ac:dyDescent="0.25">
      <c r="B34" s="108"/>
      <c r="C34" s="300" t="s">
        <v>50</v>
      </c>
      <c r="D34" s="301" t="s">
        <v>329</v>
      </c>
      <c r="E34" s="521" t="s">
        <v>349</v>
      </c>
      <c r="F34" s="512">
        <v>84882</v>
      </c>
      <c r="G34" s="528">
        <v>0</v>
      </c>
      <c r="H34" s="512">
        <v>84882</v>
      </c>
      <c r="I34" s="512">
        <v>261431</v>
      </c>
      <c r="J34" s="528">
        <v>0</v>
      </c>
      <c r="K34" s="512">
        <v>261431</v>
      </c>
      <c r="N34" s="330">
        <f t="shared" si="0"/>
        <v>0</v>
      </c>
      <c r="O34" s="330">
        <f t="shared" si="1"/>
        <v>0</v>
      </c>
    </row>
    <row r="35" spans="2:15" s="94" customFormat="1" ht="15.75" x14ac:dyDescent="0.25">
      <c r="B35" s="95"/>
      <c r="C35" s="386" t="s">
        <v>52</v>
      </c>
      <c r="D35" s="299" t="s">
        <v>393</v>
      </c>
      <c r="E35" s="523"/>
      <c r="F35" s="513">
        <v>84882</v>
      </c>
      <c r="G35" s="529">
        <v>0</v>
      </c>
      <c r="H35" s="513">
        <v>84882</v>
      </c>
      <c r="I35" s="513">
        <v>261431</v>
      </c>
      <c r="J35" s="529">
        <v>0</v>
      </c>
      <c r="K35" s="513">
        <v>261431</v>
      </c>
      <c r="N35" s="330">
        <f t="shared" si="0"/>
        <v>0</v>
      </c>
      <c r="O35" s="330">
        <f t="shared" si="1"/>
        <v>0</v>
      </c>
    </row>
    <row r="36" spans="2:15" s="94" customFormat="1" ht="15.75" x14ac:dyDescent="0.25">
      <c r="B36" s="95"/>
      <c r="C36" s="391" t="s">
        <v>54</v>
      </c>
      <c r="D36" s="299" t="s">
        <v>306</v>
      </c>
      <c r="E36" s="523"/>
      <c r="F36" s="529">
        <v>0</v>
      </c>
      <c r="G36" s="529">
        <v>0</v>
      </c>
      <c r="H36" s="529">
        <v>0</v>
      </c>
      <c r="I36" s="529">
        <v>0</v>
      </c>
      <c r="J36" s="529">
        <v>0</v>
      </c>
      <c r="K36" s="529">
        <v>0</v>
      </c>
      <c r="N36" s="330">
        <f t="shared" si="0"/>
        <v>0</v>
      </c>
      <c r="O36" s="330">
        <f t="shared" si="1"/>
        <v>0</v>
      </c>
    </row>
    <row r="37" spans="2:15" s="94" customFormat="1" ht="15.75" x14ac:dyDescent="0.25">
      <c r="B37" s="95"/>
      <c r="C37" s="387" t="s">
        <v>60</v>
      </c>
      <c r="D37" s="376" t="s">
        <v>394</v>
      </c>
      <c r="E37" s="522"/>
      <c r="F37" s="528">
        <v>0</v>
      </c>
      <c r="G37" s="528">
        <v>0</v>
      </c>
      <c r="H37" s="528">
        <v>0</v>
      </c>
      <c r="I37" s="528">
        <v>0</v>
      </c>
      <c r="J37" s="528">
        <v>0</v>
      </c>
      <c r="K37" s="528">
        <v>0</v>
      </c>
      <c r="N37" s="330">
        <f t="shared" si="0"/>
        <v>0</v>
      </c>
      <c r="O37" s="330">
        <f t="shared" si="1"/>
        <v>0</v>
      </c>
    </row>
    <row r="38" spans="2:15" s="94" customFormat="1" ht="15.75" x14ac:dyDescent="0.25">
      <c r="B38" s="95"/>
      <c r="C38" s="392" t="s">
        <v>168</v>
      </c>
      <c r="D38" s="379" t="s">
        <v>395</v>
      </c>
      <c r="E38" s="521" t="s">
        <v>350</v>
      </c>
      <c r="F38" s="528">
        <v>0</v>
      </c>
      <c r="G38" s="528">
        <v>0</v>
      </c>
      <c r="H38" s="528">
        <v>0</v>
      </c>
      <c r="I38" s="528">
        <v>0</v>
      </c>
      <c r="J38" s="528">
        <v>0</v>
      </c>
      <c r="K38" s="528">
        <v>0</v>
      </c>
      <c r="N38" s="330">
        <f t="shared" si="0"/>
        <v>0</v>
      </c>
      <c r="O38" s="330">
        <f t="shared" si="1"/>
        <v>0</v>
      </c>
    </row>
    <row r="39" spans="2:15" s="94" customFormat="1" ht="15.75" x14ac:dyDescent="0.25">
      <c r="B39" s="95"/>
      <c r="C39" s="391" t="s">
        <v>169</v>
      </c>
      <c r="D39" s="299" t="s">
        <v>396</v>
      </c>
      <c r="E39" s="521"/>
      <c r="F39" s="529">
        <v>0</v>
      </c>
      <c r="G39" s="529">
        <v>0</v>
      </c>
      <c r="H39" s="529">
        <v>0</v>
      </c>
      <c r="I39" s="529">
        <v>0</v>
      </c>
      <c r="J39" s="529">
        <v>0</v>
      </c>
      <c r="K39" s="529">
        <v>0</v>
      </c>
      <c r="N39" s="330">
        <f t="shared" si="0"/>
        <v>0</v>
      </c>
      <c r="O39" s="330">
        <f t="shared" si="1"/>
        <v>0</v>
      </c>
    </row>
    <row r="40" spans="2:15" s="94" customFormat="1" ht="15.75" x14ac:dyDescent="0.25">
      <c r="B40" s="95"/>
      <c r="C40" s="391" t="s">
        <v>170</v>
      </c>
      <c r="D40" s="299" t="s">
        <v>212</v>
      </c>
      <c r="E40" s="521"/>
      <c r="F40" s="529">
        <v>0</v>
      </c>
      <c r="G40" s="529">
        <v>0</v>
      </c>
      <c r="H40" s="529">
        <v>0</v>
      </c>
      <c r="I40" s="529">
        <v>0</v>
      </c>
      <c r="J40" s="529">
        <v>0</v>
      </c>
      <c r="K40" s="529">
        <v>0</v>
      </c>
      <c r="N40" s="330">
        <f t="shared" si="0"/>
        <v>0</v>
      </c>
      <c r="O40" s="330">
        <f t="shared" si="1"/>
        <v>0</v>
      </c>
    </row>
    <row r="41" spans="2:15" s="94" customFormat="1" ht="15.75" x14ac:dyDescent="0.25">
      <c r="B41" s="95"/>
      <c r="C41" s="393" t="s">
        <v>68</v>
      </c>
      <c r="D41" s="379" t="s">
        <v>397</v>
      </c>
      <c r="E41" s="521" t="s">
        <v>351</v>
      </c>
      <c r="F41" s="528">
        <v>0</v>
      </c>
      <c r="G41" s="528">
        <v>0</v>
      </c>
      <c r="H41" s="528">
        <v>0</v>
      </c>
      <c r="I41" s="528">
        <v>0</v>
      </c>
      <c r="J41" s="528">
        <v>0</v>
      </c>
      <c r="K41" s="528">
        <v>0</v>
      </c>
      <c r="N41" s="330">
        <f t="shared" si="0"/>
        <v>0</v>
      </c>
      <c r="O41" s="330">
        <f t="shared" si="1"/>
        <v>0</v>
      </c>
    </row>
    <row r="42" spans="2:15" s="94" customFormat="1" ht="15.75" x14ac:dyDescent="0.25">
      <c r="B42" s="95"/>
      <c r="C42" s="394" t="s">
        <v>172</v>
      </c>
      <c r="D42" s="299" t="s">
        <v>213</v>
      </c>
      <c r="E42" s="521"/>
      <c r="F42" s="529">
        <v>0</v>
      </c>
      <c r="G42" s="529">
        <v>0</v>
      </c>
      <c r="H42" s="529">
        <v>0</v>
      </c>
      <c r="I42" s="529">
        <v>0</v>
      </c>
      <c r="J42" s="529">
        <v>0</v>
      </c>
      <c r="K42" s="529">
        <v>0</v>
      </c>
      <c r="N42" s="330">
        <f t="shared" si="0"/>
        <v>0</v>
      </c>
      <c r="O42" s="330">
        <f t="shared" si="1"/>
        <v>0</v>
      </c>
    </row>
    <row r="43" spans="2:15" s="94" customFormat="1" ht="15.75" x14ac:dyDescent="0.25">
      <c r="B43" s="95"/>
      <c r="C43" s="394" t="s">
        <v>173</v>
      </c>
      <c r="D43" s="299" t="s">
        <v>214</v>
      </c>
      <c r="E43" s="521"/>
      <c r="F43" s="529">
        <v>0</v>
      </c>
      <c r="G43" s="529">
        <v>0</v>
      </c>
      <c r="H43" s="529">
        <v>0</v>
      </c>
      <c r="I43" s="529">
        <v>0</v>
      </c>
      <c r="J43" s="529">
        <v>0</v>
      </c>
      <c r="K43" s="529">
        <v>0</v>
      </c>
      <c r="N43" s="330">
        <f t="shared" si="0"/>
        <v>0</v>
      </c>
      <c r="O43" s="330">
        <f t="shared" si="1"/>
        <v>0</v>
      </c>
    </row>
    <row r="44" spans="2:15" s="106" customFormat="1" ht="31.5" x14ac:dyDescent="0.25">
      <c r="B44" s="108"/>
      <c r="C44" s="393" t="s">
        <v>301</v>
      </c>
      <c r="D44" s="380" t="s">
        <v>398</v>
      </c>
      <c r="E44" s="521" t="s">
        <v>352</v>
      </c>
      <c r="F44" s="528">
        <v>0</v>
      </c>
      <c r="G44" s="528">
        <v>0</v>
      </c>
      <c r="H44" s="528">
        <v>0</v>
      </c>
      <c r="I44" s="528">
        <v>0</v>
      </c>
      <c r="J44" s="528">
        <v>0</v>
      </c>
      <c r="K44" s="528">
        <v>0</v>
      </c>
      <c r="N44" s="330">
        <f t="shared" si="0"/>
        <v>0</v>
      </c>
      <c r="O44" s="330">
        <f t="shared" si="1"/>
        <v>0</v>
      </c>
    </row>
    <row r="45" spans="2:15" s="106" customFormat="1" ht="15.75" x14ac:dyDescent="0.25">
      <c r="B45" s="108"/>
      <c r="C45" s="391" t="s">
        <v>399</v>
      </c>
      <c r="D45" s="381" t="s">
        <v>396</v>
      </c>
      <c r="E45" s="523"/>
      <c r="F45" s="529">
        <v>0</v>
      </c>
      <c r="G45" s="529">
        <v>0</v>
      </c>
      <c r="H45" s="529">
        <v>0</v>
      </c>
      <c r="I45" s="529">
        <v>0</v>
      </c>
      <c r="J45" s="529">
        <v>0</v>
      </c>
      <c r="K45" s="529">
        <v>0</v>
      </c>
      <c r="N45" s="330">
        <f t="shared" si="0"/>
        <v>0</v>
      </c>
      <c r="O45" s="330">
        <f t="shared" si="1"/>
        <v>0</v>
      </c>
    </row>
    <row r="46" spans="2:15" s="106" customFormat="1" ht="15.75" x14ac:dyDescent="0.25">
      <c r="B46" s="108"/>
      <c r="C46" s="391" t="s">
        <v>400</v>
      </c>
      <c r="D46" s="381" t="s">
        <v>212</v>
      </c>
      <c r="E46" s="523"/>
      <c r="F46" s="529">
        <v>0</v>
      </c>
      <c r="G46" s="529">
        <v>0</v>
      </c>
      <c r="H46" s="529">
        <v>0</v>
      </c>
      <c r="I46" s="529">
        <v>0</v>
      </c>
      <c r="J46" s="529">
        <v>0</v>
      </c>
      <c r="K46" s="529">
        <v>0</v>
      </c>
      <c r="N46" s="330">
        <f t="shared" si="0"/>
        <v>0</v>
      </c>
      <c r="O46" s="330">
        <f t="shared" si="1"/>
        <v>0</v>
      </c>
    </row>
    <row r="47" spans="2:15" s="106" customFormat="1" ht="15.75" x14ac:dyDescent="0.25">
      <c r="B47" s="108"/>
      <c r="C47" s="395" t="s">
        <v>61</v>
      </c>
      <c r="D47" s="380" t="s">
        <v>86</v>
      </c>
      <c r="E47" s="521" t="s">
        <v>353</v>
      </c>
      <c r="F47" s="512">
        <v>1396096</v>
      </c>
      <c r="G47" s="528">
        <v>0</v>
      </c>
      <c r="H47" s="512">
        <v>1396096</v>
      </c>
      <c r="I47" s="512">
        <v>1201775</v>
      </c>
      <c r="J47" s="528">
        <v>0</v>
      </c>
      <c r="K47" s="512">
        <v>1201775</v>
      </c>
      <c r="N47" s="330">
        <f t="shared" si="0"/>
        <v>0</v>
      </c>
      <c r="O47" s="330">
        <f t="shared" si="1"/>
        <v>0</v>
      </c>
    </row>
    <row r="48" spans="2:15" s="106" customFormat="1" ht="15.75" x14ac:dyDescent="0.25">
      <c r="B48" s="108"/>
      <c r="C48" s="387" t="s">
        <v>62</v>
      </c>
      <c r="D48" s="380" t="s">
        <v>88</v>
      </c>
      <c r="E48" s="521" t="s">
        <v>354</v>
      </c>
      <c r="F48" s="512">
        <v>172447</v>
      </c>
      <c r="G48" s="528">
        <v>0</v>
      </c>
      <c r="H48" s="512">
        <v>172447</v>
      </c>
      <c r="I48" s="512">
        <v>135605</v>
      </c>
      <c r="J48" s="528">
        <v>0</v>
      </c>
      <c r="K48" s="512">
        <v>135605</v>
      </c>
      <c r="N48" s="330">
        <f t="shared" si="0"/>
        <v>0</v>
      </c>
      <c r="O48" s="330">
        <f t="shared" si="1"/>
        <v>0</v>
      </c>
    </row>
    <row r="49" spans="2:15" s="106" customFormat="1" ht="15.75" x14ac:dyDescent="0.25">
      <c r="B49" s="108"/>
      <c r="C49" s="390" t="s">
        <v>74</v>
      </c>
      <c r="D49" s="382" t="s">
        <v>89</v>
      </c>
      <c r="E49" s="521"/>
      <c r="F49" s="528">
        <v>0</v>
      </c>
      <c r="G49" s="528">
        <v>0</v>
      </c>
      <c r="H49" s="528">
        <v>0</v>
      </c>
      <c r="I49" s="528">
        <v>0</v>
      </c>
      <c r="J49" s="528">
        <v>0</v>
      </c>
      <c r="K49" s="528">
        <v>0</v>
      </c>
      <c r="N49" s="330">
        <f t="shared" si="0"/>
        <v>0</v>
      </c>
      <c r="O49" s="330">
        <f t="shared" si="1"/>
        <v>0</v>
      </c>
    </row>
    <row r="50" spans="2:15" s="106" customFormat="1" ht="15.75" x14ac:dyDescent="0.25">
      <c r="B50" s="108"/>
      <c r="C50" s="390" t="s">
        <v>75</v>
      </c>
      <c r="D50" s="382" t="s">
        <v>73</v>
      </c>
      <c r="E50" s="521"/>
      <c r="F50" s="514">
        <v>172447</v>
      </c>
      <c r="G50" s="528">
        <v>0</v>
      </c>
      <c r="H50" s="514">
        <v>172447</v>
      </c>
      <c r="I50" s="514">
        <v>135605</v>
      </c>
      <c r="J50" s="528">
        <v>0</v>
      </c>
      <c r="K50" s="514">
        <v>135605</v>
      </c>
      <c r="N50" s="330">
        <f t="shared" si="0"/>
        <v>0</v>
      </c>
      <c r="O50" s="330">
        <f t="shared" si="1"/>
        <v>0</v>
      </c>
    </row>
    <row r="51" spans="2:15" s="111" customFormat="1" ht="15.75" x14ac:dyDescent="0.25">
      <c r="B51" s="110"/>
      <c r="C51" s="393" t="s">
        <v>63</v>
      </c>
      <c r="D51" s="301" t="s">
        <v>328</v>
      </c>
      <c r="E51" s="521" t="s">
        <v>599</v>
      </c>
      <c r="F51" s="528">
        <v>0</v>
      </c>
      <c r="G51" s="528">
        <v>0</v>
      </c>
      <c r="H51" s="528">
        <v>0</v>
      </c>
      <c r="I51" s="528">
        <v>0</v>
      </c>
      <c r="J51" s="528">
        <v>0</v>
      </c>
      <c r="K51" s="528">
        <v>0</v>
      </c>
      <c r="N51" s="330">
        <f t="shared" si="0"/>
        <v>0</v>
      </c>
      <c r="O51" s="330">
        <f t="shared" si="1"/>
        <v>0</v>
      </c>
    </row>
    <row r="52" spans="2:15" s="106" customFormat="1" ht="15.75" x14ac:dyDescent="0.25">
      <c r="B52" s="108"/>
      <c r="C52" s="395" t="s">
        <v>76</v>
      </c>
      <c r="D52" s="380" t="s">
        <v>401</v>
      </c>
      <c r="E52" s="521"/>
      <c r="F52" s="528">
        <v>0</v>
      </c>
      <c r="G52" s="528">
        <v>0</v>
      </c>
      <c r="H52" s="528">
        <v>0</v>
      </c>
      <c r="I52" s="528">
        <v>0</v>
      </c>
      <c r="J52" s="528">
        <v>0</v>
      </c>
      <c r="K52" s="528">
        <v>0</v>
      </c>
      <c r="N52" s="330">
        <f t="shared" si="0"/>
        <v>0</v>
      </c>
      <c r="O52" s="330">
        <f t="shared" si="1"/>
        <v>0</v>
      </c>
    </row>
    <row r="53" spans="2:15" s="106" customFormat="1" ht="15.75" x14ac:dyDescent="0.25">
      <c r="B53" s="108"/>
      <c r="C53" s="393" t="s">
        <v>79</v>
      </c>
      <c r="D53" s="380" t="s">
        <v>402</v>
      </c>
      <c r="E53" s="521" t="s">
        <v>603</v>
      </c>
      <c r="F53" s="514">
        <v>139121</v>
      </c>
      <c r="G53" s="528">
        <v>0</v>
      </c>
      <c r="H53" s="512">
        <v>139121</v>
      </c>
      <c r="I53" s="514">
        <v>74309</v>
      </c>
      <c r="J53" s="528">
        <v>0</v>
      </c>
      <c r="K53" s="512">
        <v>74309</v>
      </c>
      <c r="N53" s="330">
        <f t="shared" si="0"/>
        <v>0</v>
      </c>
      <c r="O53" s="330">
        <f t="shared" si="1"/>
        <v>0</v>
      </c>
    </row>
    <row r="54" spans="2:15" s="106" customFormat="1" ht="15.75" x14ac:dyDescent="0.25">
      <c r="B54" s="108"/>
      <c r="C54" s="393" t="s">
        <v>80</v>
      </c>
      <c r="D54" s="380" t="s">
        <v>91</v>
      </c>
      <c r="E54" s="521" t="s">
        <v>604</v>
      </c>
      <c r="F54" s="512">
        <v>1064431</v>
      </c>
      <c r="G54" s="511">
        <v>160348</v>
      </c>
      <c r="H54" s="512">
        <v>1224779</v>
      </c>
      <c r="I54" s="512">
        <v>937062</v>
      </c>
      <c r="J54" s="511">
        <v>173005</v>
      </c>
      <c r="K54" s="512">
        <v>1110067</v>
      </c>
      <c r="N54" s="330">
        <f t="shared" si="0"/>
        <v>0</v>
      </c>
      <c r="O54" s="330">
        <f t="shared" si="1"/>
        <v>0</v>
      </c>
    </row>
    <row r="55" spans="2:15" s="106" customFormat="1" ht="15.75" x14ac:dyDescent="0.25">
      <c r="B55" s="108"/>
      <c r="C55" s="473"/>
      <c r="D55" s="474"/>
      <c r="E55" s="525"/>
      <c r="F55" s="514"/>
      <c r="G55" s="512"/>
      <c r="H55" s="512"/>
      <c r="I55" s="514"/>
      <c r="J55" s="512"/>
      <c r="K55" s="512"/>
      <c r="N55" s="330">
        <f t="shared" si="0"/>
        <v>0</v>
      </c>
      <c r="O55" s="330">
        <f t="shared" si="1"/>
        <v>0</v>
      </c>
    </row>
    <row r="56" spans="2:15" s="94" customFormat="1" ht="18.75" x14ac:dyDescent="0.3">
      <c r="B56" s="113"/>
      <c r="C56" s="475"/>
      <c r="D56" s="476" t="s">
        <v>403</v>
      </c>
      <c r="E56" s="526"/>
      <c r="F56" s="515">
        <v>42836184</v>
      </c>
      <c r="G56" s="515">
        <v>69642750</v>
      </c>
      <c r="H56" s="515">
        <v>112478934</v>
      </c>
      <c r="I56" s="515">
        <v>38862866</v>
      </c>
      <c r="J56" s="515">
        <v>42163879</v>
      </c>
      <c r="K56" s="515">
        <v>81026745</v>
      </c>
      <c r="N56" s="330">
        <f t="shared" si="0"/>
        <v>0</v>
      </c>
      <c r="O56" s="330">
        <f t="shared" si="1"/>
        <v>0</v>
      </c>
    </row>
    <row r="57" spans="2:15" s="94" customFormat="1" ht="15.75" x14ac:dyDescent="0.25">
      <c r="B57" s="18"/>
      <c r="C57" s="18"/>
      <c r="D57" s="109"/>
      <c r="E57" s="26"/>
      <c r="F57" s="114"/>
      <c r="G57" s="114"/>
      <c r="H57" s="115"/>
      <c r="I57" s="115"/>
      <c r="J57" s="115"/>
    </row>
    <row r="58" spans="2:15" s="94" customFormat="1" ht="15.75" x14ac:dyDescent="0.25">
      <c r="B58" s="537"/>
      <c r="C58" s="537"/>
      <c r="D58" s="537"/>
      <c r="E58" s="537"/>
      <c r="F58" s="537"/>
      <c r="G58" s="537"/>
      <c r="H58" s="537"/>
      <c r="I58" s="537"/>
      <c r="J58" s="537"/>
      <c r="K58" s="537"/>
    </row>
    <row r="59" spans="2:15" s="94" customFormat="1" x14ac:dyDescent="0.25">
      <c r="B59" s="22"/>
      <c r="C59" s="22"/>
      <c r="D59" s="22"/>
      <c r="E59" s="181"/>
      <c r="F59" s="118"/>
      <c r="G59" s="118"/>
      <c r="H59" s="115"/>
      <c r="I59" s="115"/>
      <c r="J59" s="115"/>
      <c r="K59" s="119"/>
    </row>
    <row r="60" spans="2:15" s="94" customFormat="1" x14ac:dyDescent="0.25">
      <c r="B60" s="22"/>
      <c r="C60" s="22"/>
      <c r="D60" s="22"/>
      <c r="E60" s="181"/>
      <c r="F60" s="118"/>
      <c r="G60" s="118"/>
      <c r="H60" s="115"/>
      <c r="I60" s="115"/>
      <c r="J60" s="115"/>
      <c r="K60" s="120"/>
    </row>
    <row r="61" spans="2:15" x14ac:dyDescent="0.2">
      <c r="B61" s="121"/>
      <c r="C61" s="121"/>
      <c r="D61" s="121" t="s">
        <v>303</v>
      </c>
      <c r="E61" s="182"/>
      <c r="F61" s="122"/>
      <c r="G61" s="122"/>
      <c r="H61" s="170">
        <f>H56-y!H52</f>
        <v>0</v>
      </c>
      <c r="I61" s="38"/>
      <c r="J61" s="38"/>
      <c r="K61" s="170">
        <f>K56-y!K52</f>
        <v>0</v>
      </c>
    </row>
    <row r="62" spans="2:15" x14ac:dyDescent="0.2">
      <c r="B62" s="121"/>
      <c r="C62" s="121"/>
      <c r="D62" s="121" t="s">
        <v>304</v>
      </c>
      <c r="E62" s="182"/>
      <c r="F62" s="122"/>
      <c r="G62" s="122"/>
      <c r="H62" s="170">
        <f>+y!H49-kz!F71</f>
        <v>0</v>
      </c>
      <c r="I62" s="38"/>
      <c r="J62" s="38"/>
    </row>
    <row r="63" spans="2:15" x14ac:dyDescent="0.2">
      <c r="B63" s="121"/>
      <c r="C63" s="121"/>
      <c r="D63" s="121"/>
      <c r="E63" s="182"/>
      <c r="F63" s="122"/>
      <c r="G63" s="122"/>
      <c r="H63" s="38"/>
      <c r="I63" s="38"/>
      <c r="J63" s="38"/>
    </row>
    <row r="64" spans="2:15" x14ac:dyDescent="0.2">
      <c r="F64" s="329">
        <f t="shared" ref="F64:K64" si="2">+F10-F11-F16-F20-F24</f>
        <v>0</v>
      </c>
      <c r="G64" s="329">
        <f t="shared" si="2"/>
        <v>0</v>
      </c>
      <c r="H64" s="329">
        <f t="shared" si="2"/>
        <v>0</v>
      </c>
      <c r="I64" s="329">
        <f t="shared" si="2"/>
        <v>0</v>
      </c>
      <c r="J64" s="329">
        <f t="shared" si="2"/>
        <v>0</v>
      </c>
      <c r="K64" s="329">
        <f t="shared" si="2"/>
        <v>0</v>
      </c>
    </row>
    <row r="65" spans="6:11" x14ac:dyDescent="0.2">
      <c r="F65" s="329">
        <f t="shared" ref="F65:K65" si="3">+F11-F12-F13-F14-F15</f>
        <v>0</v>
      </c>
      <c r="G65" s="329">
        <f t="shared" si="3"/>
        <v>0</v>
      </c>
      <c r="H65" s="329">
        <f t="shared" si="3"/>
        <v>0</v>
      </c>
      <c r="I65" s="329">
        <f t="shared" si="3"/>
        <v>0</v>
      </c>
      <c r="J65" s="329">
        <f t="shared" si="3"/>
        <v>0</v>
      </c>
      <c r="K65" s="329">
        <f t="shared" si="3"/>
        <v>0</v>
      </c>
    </row>
    <row r="66" spans="6:11" x14ac:dyDescent="0.2">
      <c r="F66" s="329">
        <f t="shared" ref="F66:K66" si="4">+F16-F17-F18-F19</f>
        <v>0</v>
      </c>
      <c r="G66" s="329">
        <f t="shared" si="4"/>
        <v>0</v>
      </c>
      <c r="H66" s="329">
        <f t="shared" si="4"/>
        <v>0</v>
      </c>
      <c r="I66" s="329">
        <f t="shared" si="4"/>
        <v>0</v>
      </c>
      <c r="J66" s="329">
        <f t="shared" si="4"/>
        <v>0</v>
      </c>
      <c r="K66" s="329">
        <f t="shared" si="4"/>
        <v>0</v>
      </c>
    </row>
    <row r="67" spans="6:11" x14ac:dyDescent="0.2">
      <c r="F67" s="329">
        <f t="shared" ref="F67:K67" si="5">+F20-F21-F22-F23</f>
        <v>0</v>
      </c>
      <c r="G67" s="329">
        <f t="shared" si="5"/>
        <v>0</v>
      </c>
      <c r="H67" s="329">
        <f t="shared" si="5"/>
        <v>0</v>
      </c>
      <c r="I67" s="329">
        <f t="shared" si="5"/>
        <v>0</v>
      </c>
      <c r="J67" s="329">
        <f t="shared" si="5"/>
        <v>0</v>
      </c>
      <c r="K67" s="329">
        <f t="shared" si="5"/>
        <v>0</v>
      </c>
    </row>
    <row r="68" spans="6:11" x14ac:dyDescent="0.2">
      <c r="F68" s="329">
        <f t="shared" ref="F68:K68" si="6">+F24-F25-F26</f>
        <v>0</v>
      </c>
      <c r="G68" s="329">
        <f t="shared" si="6"/>
        <v>0</v>
      </c>
      <c r="H68" s="329">
        <f t="shared" si="6"/>
        <v>0</v>
      </c>
      <c r="I68" s="329">
        <f t="shared" si="6"/>
        <v>0</v>
      </c>
      <c r="J68" s="329">
        <f t="shared" si="6"/>
        <v>0</v>
      </c>
      <c r="K68" s="329">
        <f t="shared" si="6"/>
        <v>0</v>
      </c>
    </row>
    <row r="69" spans="6:11" x14ac:dyDescent="0.2">
      <c r="F69" s="329">
        <f t="shared" ref="F69:K69" si="7">+F27-F28-F29-F30-F33</f>
        <v>0</v>
      </c>
      <c r="G69" s="329">
        <f t="shared" si="7"/>
        <v>0</v>
      </c>
      <c r="H69" s="329">
        <f t="shared" si="7"/>
        <v>0</v>
      </c>
      <c r="I69" s="329">
        <f t="shared" si="7"/>
        <v>0</v>
      </c>
      <c r="J69" s="329">
        <f t="shared" si="7"/>
        <v>0</v>
      </c>
      <c r="K69" s="329">
        <f t="shared" si="7"/>
        <v>0</v>
      </c>
    </row>
    <row r="70" spans="6:11" x14ac:dyDescent="0.2">
      <c r="F70" s="329">
        <f t="shared" ref="F70:K70" si="8">+F30-F31-F32</f>
        <v>0</v>
      </c>
      <c r="G70" s="329">
        <f t="shared" si="8"/>
        <v>0</v>
      </c>
      <c r="H70" s="329">
        <f t="shared" si="8"/>
        <v>0</v>
      </c>
      <c r="I70" s="329">
        <f t="shared" si="8"/>
        <v>0</v>
      </c>
      <c r="J70" s="329">
        <f t="shared" si="8"/>
        <v>0</v>
      </c>
      <c r="K70" s="329">
        <f t="shared" si="8"/>
        <v>0</v>
      </c>
    </row>
    <row r="71" spans="6:11" x14ac:dyDescent="0.2">
      <c r="F71" s="329">
        <f t="shared" ref="F71:K71" si="9">+F34-F35-F36</f>
        <v>0</v>
      </c>
      <c r="G71" s="329">
        <f t="shared" si="9"/>
        <v>0</v>
      </c>
      <c r="H71" s="329">
        <f t="shared" si="9"/>
        <v>0</v>
      </c>
      <c r="I71" s="329">
        <f t="shared" si="9"/>
        <v>0</v>
      </c>
      <c r="J71" s="329">
        <f t="shared" si="9"/>
        <v>0</v>
      </c>
      <c r="K71" s="329">
        <f t="shared" si="9"/>
        <v>0</v>
      </c>
    </row>
    <row r="72" spans="6:11" x14ac:dyDescent="0.2">
      <c r="F72" s="329">
        <f t="shared" ref="F72:K72" si="10">+F37-F38-F41-F44</f>
        <v>0</v>
      </c>
      <c r="G72" s="329">
        <f t="shared" si="10"/>
        <v>0</v>
      </c>
      <c r="H72" s="329">
        <f t="shared" si="10"/>
        <v>0</v>
      </c>
      <c r="I72" s="329">
        <f t="shared" si="10"/>
        <v>0</v>
      </c>
      <c r="J72" s="329">
        <f t="shared" si="10"/>
        <v>0</v>
      </c>
      <c r="K72" s="329">
        <f t="shared" si="10"/>
        <v>0</v>
      </c>
    </row>
    <row r="73" spans="6:11" x14ac:dyDescent="0.2">
      <c r="F73" s="329">
        <f t="shared" ref="F73:K73" si="11">+F38-F39-F40</f>
        <v>0</v>
      </c>
      <c r="G73" s="329">
        <f t="shared" si="11"/>
        <v>0</v>
      </c>
      <c r="H73" s="329">
        <f t="shared" si="11"/>
        <v>0</v>
      </c>
      <c r="I73" s="329">
        <f t="shared" si="11"/>
        <v>0</v>
      </c>
      <c r="J73" s="329">
        <f t="shared" si="11"/>
        <v>0</v>
      </c>
      <c r="K73" s="329">
        <f t="shared" si="11"/>
        <v>0</v>
      </c>
    </row>
    <row r="74" spans="6:11" x14ac:dyDescent="0.2">
      <c r="F74" s="329">
        <f t="shared" ref="F74:K74" si="12">+F41-F42-F43</f>
        <v>0</v>
      </c>
      <c r="G74" s="329">
        <f t="shared" si="12"/>
        <v>0</v>
      </c>
      <c r="H74" s="329">
        <f t="shared" si="12"/>
        <v>0</v>
      </c>
      <c r="I74" s="329">
        <f t="shared" si="12"/>
        <v>0</v>
      </c>
      <c r="J74" s="329">
        <f t="shared" si="12"/>
        <v>0</v>
      </c>
      <c r="K74" s="329">
        <f t="shared" si="12"/>
        <v>0</v>
      </c>
    </row>
    <row r="75" spans="6:11" x14ac:dyDescent="0.2">
      <c r="F75" s="329">
        <f t="shared" ref="F75:K75" si="13">+F44-F45-F46</f>
        <v>0</v>
      </c>
      <c r="G75" s="329">
        <f t="shared" si="13"/>
        <v>0</v>
      </c>
      <c r="H75" s="329">
        <f t="shared" si="13"/>
        <v>0</v>
      </c>
      <c r="I75" s="329">
        <f t="shared" si="13"/>
        <v>0</v>
      </c>
      <c r="J75" s="329">
        <f t="shared" si="13"/>
        <v>0</v>
      </c>
      <c r="K75" s="329">
        <f t="shared" si="13"/>
        <v>0</v>
      </c>
    </row>
    <row r="76" spans="6:11" x14ac:dyDescent="0.2">
      <c r="F76" s="329">
        <f t="shared" ref="F76:K76" si="14">+F37-F38-F41-F44</f>
        <v>0</v>
      </c>
      <c r="G76" s="329">
        <f t="shared" si="14"/>
        <v>0</v>
      </c>
      <c r="H76" s="329">
        <f t="shared" si="14"/>
        <v>0</v>
      </c>
      <c r="I76" s="329">
        <f t="shared" si="14"/>
        <v>0</v>
      </c>
      <c r="J76" s="329">
        <f t="shared" si="14"/>
        <v>0</v>
      </c>
      <c r="K76" s="329">
        <f t="shared" si="14"/>
        <v>0</v>
      </c>
    </row>
    <row r="77" spans="6:11" x14ac:dyDescent="0.2">
      <c r="F77" s="329">
        <f t="shared" ref="F77:K77" si="15">+F38-SUM(F39:F40)</f>
        <v>0</v>
      </c>
      <c r="G77" s="329">
        <f t="shared" si="15"/>
        <v>0</v>
      </c>
      <c r="H77" s="329">
        <f t="shared" si="15"/>
        <v>0</v>
      </c>
      <c r="I77" s="329">
        <f t="shared" si="15"/>
        <v>0</v>
      </c>
      <c r="J77" s="329">
        <f t="shared" si="15"/>
        <v>0</v>
      </c>
      <c r="K77" s="329">
        <f t="shared" si="15"/>
        <v>0</v>
      </c>
    </row>
    <row r="78" spans="6:11" x14ac:dyDescent="0.2">
      <c r="F78" s="329">
        <f t="shared" ref="F78:K78" si="16">+F41-SUM(F42:F43)</f>
        <v>0</v>
      </c>
      <c r="G78" s="329">
        <f t="shared" si="16"/>
        <v>0</v>
      </c>
      <c r="H78" s="329">
        <f t="shared" si="16"/>
        <v>0</v>
      </c>
      <c r="I78" s="329">
        <f t="shared" si="16"/>
        <v>0</v>
      </c>
      <c r="J78" s="329">
        <f t="shared" si="16"/>
        <v>0</v>
      </c>
      <c r="K78" s="329">
        <f t="shared" si="16"/>
        <v>0</v>
      </c>
    </row>
    <row r="79" spans="6:11" x14ac:dyDescent="0.2">
      <c r="F79" s="329">
        <f t="shared" ref="F79:K79" si="17">+F44-SUM(F45:F46)</f>
        <v>0</v>
      </c>
      <c r="G79" s="329">
        <f t="shared" si="17"/>
        <v>0</v>
      </c>
      <c r="H79" s="329">
        <f t="shared" si="17"/>
        <v>0</v>
      </c>
      <c r="I79" s="329">
        <f t="shared" si="17"/>
        <v>0</v>
      </c>
      <c r="J79" s="329">
        <f t="shared" si="17"/>
        <v>0</v>
      </c>
      <c r="K79" s="329">
        <f t="shared" si="17"/>
        <v>0</v>
      </c>
    </row>
    <row r="80" spans="6:11" x14ac:dyDescent="0.2">
      <c r="F80" s="329">
        <f t="shared" ref="F80:K80" si="18">+F48-SUM(F49:F50)</f>
        <v>0</v>
      </c>
      <c r="G80" s="329">
        <f t="shared" si="18"/>
        <v>0</v>
      </c>
      <c r="H80" s="329">
        <f t="shared" si="18"/>
        <v>0</v>
      </c>
      <c r="I80" s="329">
        <f t="shared" si="18"/>
        <v>0</v>
      </c>
      <c r="J80" s="329">
        <f t="shared" si="18"/>
        <v>0</v>
      </c>
      <c r="K80" s="329">
        <f t="shared" si="18"/>
        <v>0</v>
      </c>
    </row>
    <row r="81" spans="6:11" x14ac:dyDescent="0.2">
      <c r="F81" s="329">
        <f t="shared" ref="F81:K81" si="19">+F56-F10-F27-F34-F37-F47-F48-F51-F52-F53-F54</f>
        <v>0</v>
      </c>
      <c r="G81" s="329">
        <f t="shared" si="19"/>
        <v>0</v>
      </c>
      <c r="H81" s="329">
        <f t="shared" si="19"/>
        <v>0</v>
      </c>
      <c r="I81" s="329">
        <f t="shared" si="19"/>
        <v>0</v>
      </c>
      <c r="J81" s="329">
        <f t="shared" si="19"/>
        <v>0</v>
      </c>
      <c r="K81" s="329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1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>
      <selection activeCell="D35" sqref="D35"/>
    </sheetView>
  </sheetViews>
  <sheetFormatPr defaultRowHeight="15.75" x14ac:dyDescent="0.25"/>
  <cols>
    <col min="1" max="1" width="2.42578125" style="28" customWidth="1"/>
    <col min="2" max="2" width="3.7109375" style="28" customWidth="1"/>
    <col min="3" max="3" width="9" style="145" bestFit="1" customWidth="1"/>
    <col min="4" max="4" width="55.7109375" style="28" customWidth="1"/>
    <col min="5" max="5" width="8.42578125" style="146" customWidth="1"/>
    <col min="6" max="6" width="14" style="116" customWidth="1"/>
    <col min="7" max="7" width="14" style="18" customWidth="1"/>
    <col min="8" max="8" width="15.140625" style="116" customWidth="1"/>
    <col min="9" max="11" width="13.7109375" style="116" customWidth="1"/>
    <col min="12" max="16384" width="9.140625" style="28"/>
  </cols>
  <sheetData>
    <row r="1" spans="2:15" ht="9.9499999999999993" customHeight="1" x14ac:dyDescent="0.25">
      <c r="B1" s="123"/>
      <c r="C1" s="124"/>
      <c r="D1" s="89"/>
      <c r="E1" s="125"/>
      <c r="F1" s="89"/>
      <c r="G1" s="90"/>
      <c r="H1" s="89"/>
      <c r="I1" s="89"/>
      <c r="J1" s="89"/>
      <c r="K1" s="91"/>
    </row>
    <row r="2" spans="2:15" ht="15.75" customHeight="1" x14ac:dyDescent="0.25">
      <c r="B2" s="534" t="s">
        <v>564</v>
      </c>
      <c r="C2" s="535"/>
      <c r="D2" s="535"/>
      <c r="E2" s="535"/>
      <c r="F2" s="535"/>
      <c r="G2" s="535"/>
      <c r="H2" s="535"/>
      <c r="I2" s="535"/>
      <c r="J2" s="535"/>
      <c r="K2" s="536"/>
    </row>
    <row r="3" spans="2:15" ht="9.9499999999999993" customHeight="1" x14ac:dyDescent="0.25">
      <c r="B3" s="95"/>
      <c r="C3" s="126"/>
      <c r="D3" s="18"/>
      <c r="E3" s="127"/>
      <c r="F3" s="18"/>
      <c r="H3" s="20"/>
      <c r="I3" s="20"/>
      <c r="J3" s="20"/>
      <c r="K3" s="96"/>
    </row>
    <row r="4" spans="2:15" ht="9.9499999999999993" customHeight="1" x14ac:dyDescent="0.25">
      <c r="B4" s="97"/>
      <c r="C4" s="128"/>
      <c r="D4" s="9"/>
      <c r="E4" s="129"/>
      <c r="F4" s="542" t="s">
        <v>357</v>
      </c>
      <c r="G4" s="542"/>
      <c r="H4" s="542"/>
      <c r="I4" s="542" t="s">
        <v>357</v>
      </c>
      <c r="J4" s="542"/>
      <c r="K4" s="544"/>
    </row>
    <row r="5" spans="2:15" ht="15.75" customHeight="1" x14ac:dyDescent="0.25">
      <c r="B5" s="95"/>
      <c r="C5" s="126"/>
      <c r="D5" s="18"/>
      <c r="E5" s="130"/>
      <c r="F5" s="543"/>
      <c r="G5" s="543"/>
      <c r="H5" s="543"/>
      <c r="I5" s="543"/>
      <c r="J5" s="543"/>
      <c r="K5" s="545"/>
    </row>
    <row r="6" spans="2:15" ht="15.75" customHeight="1" x14ac:dyDescent="0.25">
      <c r="B6" s="95"/>
      <c r="C6" s="126"/>
      <c r="D6" s="18"/>
      <c r="E6" s="130"/>
      <c r="F6" s="480"/>
      <c r="G6" s="480" t="s">
        <v>69</v>
      </c>
      <c r="H6" s="480"/>
      <c r="I6" s="480"/>
      <c r="J6" s="480" t="s">
        <v>70</v>
      </c>
      <c r="K6" s="481"/>
    </row>
    <row r="7" spans="2:15" ht="15.75" customHeight="1" x14ac:dyDescent="0.25">
      <c r="B7" s="95"/>
      <c r="C7" s="126"/>
      <c r="D7" s="18"/>
      <c r="E7" s="130"/>
      <c r="F7" s="546" t="s">
        <v>305</v>
      </c>
      <c r="G7" s="546"/>
      <c r="H7" s="546"/>
      <c r="I7" s="546" t="s">
        <v>305</v>
      </c>
      <c r="J7" s="546"/>
      <c r="K7" s="547"/>
    </row>
    <row r="8" spans="2:15" ht="18.75" customHeight="1" x14ac:dyDescent="0.25">
      <c r="B8" s="95"/>
      <c r="C8" s="126"/>
      <c r="D8" s="24" t="s">
        <v>448</v>
      </c>
      <c r="E8" s="130" t="s">
        <v>2</v>
      </c>
      <c r="F8" s="102"/>
      <c r="G8" s="103" t="s">
        <v>602</v>
      </c>
      <c r="H8" s="479"/>
      <c r="I8" s="102"/>
      <c r="J8" s="103" t="s">
        <v>597</v>
      </c>
      <c r="K8" s="479"/>
    </row>
    <row r="9" spans="2:15" x14ac:dyDescent="0.25">
      <c r="B9" s="95"/>
      <c r="C9" s="126"/>
      <c r="D9" s="18"/>
      <c r="E9" s="580" t="s">
        <v>360</v>
      </c>
      <c r="F9" s="131" t="s">
        <v>183</v>
      </c>
      <c r="G9" s="132" t="s">
        <v>71</v>
      </c>
      <c r="H9" s="485" t="s">
        <v>72</v>
      </c>
      <c r="I9" s="131" t="s">
        <v>183</v>
      </c>
      <c r="J9" s="132" t="s">
        <v>71</v>
      </c>
      <c r="K9" s="133" t="s">
        <v>72</v>
      </c>
    </row>
    <row r="10" spans="2:15" ht="3.75" hidden="1" customHeight="1" x14ac:dyDescent="0.25">
      <c r="B10" s="6"/>
      <c r="C10" s="7"/>
      <c r="D10" s="14"/>
      <c r="E10" s="581"/>
      <c r="F10" s="134"/>
      <c r="G10" s="135"/>
      <c r="H10" s="486"/>
      <c r="I10" s="487"/>
      <c r="J10" s="136"/>
      <c r="K10" s="137"/>
    </row>
    <row r="11" spans="2:15" s="139" customFormat="1" x14ac:dyDescent="0.25">
      <c r="B11" s="138"/>
      <c r="C11" s="396" t="s">
        <v>36</v>
      </c>
      <c r="D11" s="332" t="s">
        <v>92</v>
      </c>
      <c r="E11" s="367" t="s">
        <v>343</v>
      </c>
      <c r="F11" s="347">
        <v>21256541</v>
      </c>
      <c r="G11" s="347">
        <v>63220847</v>
      </c>
      <c r="H11" s="347">
        <v>84477388</v>
      </c>
      <c r="I11" s="347">
        <v>15485035</v>
      </c>
      <c r="J11" s="347">
        <v>41905397</v>
      </c>
      <c r="K11" s="348">
        <v>57390432</v>
      </c>
      <c r="N11" s="346">
        <f>+H11-F11-G11</f>
        <v>0</v>
      </c>
      <c r="O11" s="346">
        <f>+K11-I11-J11</f>
        <v>0</v>
      </c>
    </row>
    <row r="12" spans="2:15" s="139" customFormat="1" x14ac:dyDescent="0.25">
      <c r="B12" s="29"/>
      <c r="C12" s="303" t="s">
        <v>38</v>
      </c>
      <c r="D12" s="304" t="s">
        <v>404</v>
      </c>
      <c r="E12" s="368" t="s">
        <v>344</v>
      </c>
      <c r="F12" s="349">
        <v>2727484</v>
      </c>
      <c r="G12" s="349">
        <v>3024772</v>
      </c>
      <c r="H12" s="349">
        <v>5752256</v>
      </c>
      <c r="I12" s="349">
        <v>7624208</v>
      </c>
      <c r="J12" s="349">
        <v>1873270</v>
      </c>
      <c r="K12" s="350">
        <v>9497478</v>
      </c>
      <c r="N12" s="346">
        <f t="shared" ref="N12:N52" si="0">+H12-F12-G12</f>
        <v>0</v>
      </c>
      <c r="O12" s="346">
        <f t="shared" ref="O12:O52" si="1">+K12-I12-J12</f>
        <v>0</v>
      </c>
    </row>
    <row r="13" spans="2:15" s="139" customFormat="1" x14ac:dyDescent="0.25">
      <c r="B13" s="29"/>
      <c r="C13" s="303" t="s">
        <v>50</v>
      </c>
      <c r="D13" s="304" t="s">
        <v>331</v>
      </c>
      <c r="E13" s="368"/>
      <c r="F13" s="349">
        <v>6528730</v>
      </c>
      <c r="G13" s="349">
        <v>0</v>
      </c>
      <c r="H13" s="349">
        <v>6528730</v>
      </c>
      <c r="I13" s="349">
        <v>0</v>
      </c>
      <c r="J13" s="349">
        <v>0</v>
      </c>
      <c r="K13" s="350">
        <v>0</v>
      </c>
      <c r="N13" s="346">
        <f t="shared" si="0"/>
        <v>0</v>
      </c>
      <c r="O13" s="346">
        <f t="shared" si="1"/>
        <v>0</v>
      </c>
    </row>
    <row r="14" spans="2:15" x14ac:dyDescent="0.25">
      <c r="B14" s="6"/>
      <c r="C14" s="397" t="s">
        <v>60</v>
      </c>
      <c r="D14" s="333" t="s">
        <v>93</v>
      </c>
      <c r="E14" s="368" t="s">
        <v>345</v>
      </c>
      <c r="F14" s="349">
        <v>981446</v>
      </c>
      <c r="G14" s="349">
        <v>0</v>
      </c>
      <c r="H14" s="349">
        <v>981446</v>
      </c>
      <c r="I14" s="349">
        <v>3516043</v>
      </c>
      <c r="J14" s="349">
        <v>0</v>
      </c>
      <c r="K14" s="350">
        <v>3516043</v>
      </c>
      <c r="N14" s="346">
        <f t="shared" si="0"/>
        <v>0</v>
      </c>
      <c r="O14" s="346">
        <f t="shared" si="1"/>
        <v>0</v>
      </c>
    </row>
    <row r="15" spans="2:15" s="139" customFormat="1" ht="31.5" x14ac:dyDescent="0.25">
      <c r="B15" s="29"/>
      <c r="C15" s="398" t="s">
        <v>61</v>
      </c>
      <c r="D15" s="334" t="s">
        <v>405</v>
      </c>
      <c r="E15" s="368"/>
      <c r="F15" s="349">
        <v>0</v>
      </c>
      <c r="G15" s="349">
        <v>0</v>
      </c>
      <c r="H15" s="349">
        <v>0</v>
      </c>
      <c r="I15" s="349">
        <v>0</v>
      </c>
      <c r="J15" s="349">
        <v>0</v>
      </c>
      <c r="K15" s="350">
        <v>0</v>
      </c>
      <c r="N15" s="346">
        <f t="shared" si="0"/>
        <v>0</v>
      </c>
      <c r="O15" s="346">
        <f t="shared" si="1"/>
        <v>0</v>
      </c>
    </row>
    <row r="16" spans="2:15" s="139" customFormat="1" x14ac:dyDescent="0.25">
      <c r="B16" s="29"/>
      <c r="C16" s="399" t="s">
        <v>62</v>
      </c>
      <c r="D16" s="335" t="s">
        <v>406</v>
      </c>
      <c r="E16" s="368" t="s">
        <v>346</v>
      </c>
      <c r="F16" s="349">
        <v>253642</v>
      </c>
      <c r="G16" s="349">
        <v>110475</v>
      </c>
      <c r="H16" s="349">
        <v>364117</v>
      </c>
      <c r="I16" s="349">
        <v>207652</v>
      </c>
      <c r="J16" s="349">
        <v>116599</v>
      </c>
      <c r="K16" s="350">
        <v>324251</v>
      </c>
      <c r="N16" s="346">
        <f t="shared" si="0"/>
        <v>0</v>
      </c>
      <c r="O16" s="346">
        <f t="shared" si="1"/>
        <v>0</v>
      </c>
    </row>
    <row r="17" spans="2:15" s="139" customFormat="1" ht="31.5" x14ac:dyDescent="0.25">
      <c r="B17" s="29"/>
      <c r="C17" s="400" t="s">
        <v>74</v>
      </c>
      <c r="D17" s="336" t="s">
        <v>407</v>
      </c>
      <c r="E17" s="368"/>
      <c r="F17" s="352">
        <v>253642</v>
      </c>
      <c r="G17" s="352">
        <v>110475</v>
      </c>
      <c r="H17" s="351">
        <v>364117</v>
      </c>
      <c r="I17" s="352">
        <v>207652</v>
      </c>
      <c r="J17" s="352">
        <v>116599</v>
      </c>
      <c r="K17" s="353">
        <v>324251</v>
      </c>
      <c r="N17" s="346">
        <f t="shared" si="0"/>
        <v>0</v>
      </c>
      <c r="O17" s="346">
        <f t="shared" si="1"/>
        <v>0</v>
      </c>
    </row>
    <row r="18" spans="2:15" s="139" customFormat="1" ht="31.5" x14ac:dyDescent="0.25">
      <c r="B18" s="29"/>
      <c r="C18" s="400" t="s">
        <v>75</v>
      </c>
      <c r="D18" s="336" t="s">
        <v>408</v>
      </c>
      <c r="E18" s="368"/>
      <c r="F18" s="352">
        <v>0</v>
      </c>
      <c r="G18" s="352">
        <v>0</v>
      </c>
      <c r="H18" s="351">
        <v>0</v>
      </c>
      <c r="I18" s="352">
        <v>0</v>
      </c>
      <c r="J18" s="352">
        <v>0</v>
      </c>
      <c r="K18" s="353">
        <v>0</v>
      </c>
      <c r="N18" s="346">
        <f t="shared" si="0"/>
        <v>0</v>
      </c>
      <c r="O18" s="346">
        <f t="shared" si="1"/>
        <v>0</v>
      </c>
    </row>
    <row r="19" spans="2:15" s="139" customFormat="1" ht="31.5" x14ac:dyDescent="0.25">
      <c r="B19" s="29"/>
      <c r="C19" s="303" t="s">
        <v>63</v>
      </c>
      <c r="D19" s="333" t="s">
        <v>572</v>
      </c>
      <c r="E19" s="368" t="s">
        <v>347</v>
      </c>
      <c r="F19" s="349">
        <v>371132</v>
      </c>
      <c r="G19" s="349">
        <v>1057</v>
      </c>
      <c r="H19" s="349">
        <v>372189</v>
      </c>
      <c r="I19" s="349">
        <v>333868</v>
      </c>
      <c r="J19" s="349">
        <v>7230</v>
      </c>
      <c r="K19" s="350">
        <v>341098</v>
      </c>
      <c r="N19" s="346">
        <f t="shared" si="0"/>
        <v>0</v>
      </c>
      <c r="O19" s="346">
        <f t="shared" si="1"/>
        <v>0</v>
      </c>
    </row>
    <row r="20" spans="2:15" x14ac:dyDescent="0.25">
      <c r="B20" s="6"/>
      <c r="C20" s="303" t="s">
        <v>409</v>
      </c>
      <c r="D20" s="333" t="s">
        <v>94</v>
      </c>
      <c r="E20" s="368" t="s">
        <v>348</v>
      </c>
      <c r="F20" s="355">
        <v>384517</v>
      </c>
      <c r="G20" s="358">
        <v>66460</v>
      </c>
      <c r="H20" s="349">
        <v>450977</v>
      </c>
      <c r="I20" s="355">
        <v>324627</v>
      </c>
      <c r="J20" s="355">
        <v>41833</v>
      </c>
      <c r="K20" s="350">
        <v>366460</v>
      </c>
      <c r="N20" s="346">
        <f t="shared" si="0"/>
        <v>0</v>
      </c>
      <c r="O20" s="346">
        <f t="shared" si="1"/>
        <v>0</v>
      </c>
    </row>
    <row r="21" spans="2:15" s="139" customFormat="1" x14ac:dyDescent="0.25">
      <c r="B21" s="29"/>
      <c r="C21" s="402" t="s">
        <v>77</v>
      </c>
      <c r="D21" s="338" t="s">
        <v>217</v>
      </c>
      <c r="E21" s="368"/>
      <c r="F21" s="351">
        <v>0</v>
      </c>
      <c r="G21" s="351">
        <v>0</v>
      </c>
      <c r="H21" s="351">
        <v>0</v>
      </c>
      <c r="I21" s="351">
        <v>0</v>
      </c>
      <c r="J21" s="351">
        <v>0</v>
      </c>
      <c r="K21" s="354">
        <v>0</v>
      </c>
      <c r="N21" s="346">
        <f t="shared" si="0"/>
        <v>0</v>
      </c>
      <c r="O21" s="346">
        <f t="shared" si="1"/>
        <v>0</v>
      </c>
    </row>
    <row r="22" spans="2:15" s="139" customFormat="1" x14ac:dyDescent="0.25">
      <c r="B22" s="29"/>
      <c r="C22" s="402" t="s">
        <v>78</v>
      </c>
      <c r="D22" s="337" t="s">
        <v>229</v>
      </c>
      <c r="E22" s="368"/>
      <c r="F22" s="351">
        <v>245456</v>
      </c>
      <c r="G22" s="351">
        <v>0</v>
      </c>
      <c r="H22" s="351">
        <v>245456</v>
      </c>
      <c r="I22" s="351">
        <v>195122</v>
      </c>
      <c r="J22" s="351">
        <v>0</v>
      </c>
      <c r="K22" s="354">
        <v>195122</v>
      </c>
      <c r="N22" s="346">
        <f t="shared" si="0"/>
        <v>0</v>
      </c>
      <c r="O22" s="346">
        <f t="shared" si="1"/>
        <v>0</v>
      </c>
    </row>
    <row r="23" spans="2:15" s="139" customFormat="1" x14ac:dyDescent="0.25">
      <c r="B23" s="29"/>
      <c r="C23" s="402" t="s">
        <v>182</v>
      </c>
      <c r="D23" s="337" t="s">
        <v>307</v>
      </c>
      <c r="E23" s="368"/>
      <c r="F23" s="351">
        <v>0</v>
      </c>
      <c r="G23" s="351">
        <v>0</v>
      </c>
      <c r="H23" s="351">
        <v>0</v>
      </c>
      <c r="I23" s="351">
        <v>0</v>
      </c>
      <c r="J23" s="351">
        <v>0</v>
      </c>
      <c r="K23" s="354">
        <v>0</v>
      </c>
      <c r="N23" s="346">
        <f t="shared" si="0"/>
        <v>0</v>
      </c>
      <c r="O23" s="346">
        <f t="shared" si="1"/>
        <v>0</v>
      </c>
    </row>
    <row r="24" spans="2:15" s="139" customFormat="1" x14ac:dyDescent="0.25">
      <c r="B24" s="29"/>
      <c r="C24" s="402" t="s">
        <v>233</v>
      </c>
      <c r="D24" s="337" t="s">
        <v>95</v>
      </c>
      <c r="E24" s="368"/>
      <c r="F24" s="351">
        <v>139061</v>
      </c>
      <c r="G24" s="351">
        <v>66460</v>
      </c>
      <c r="H24" s="351">
        <v>205521</v>
      </c>
      <c r="I24" s="351">
        <v>129505</v>
      </c>
      <c r="J24" s="351">
        <v>41833</v>
      </c>
      <c r="K24" s="354">
        <v>171338</v>
      </c>
      <c r="N24" s="346">
        <f t="shared" si="0"/>
        <v>0</v>
      </c>
      <c r="O24" s="346">
        <f t="shared" si="1"/>
        <v>0</v>
      </c>
    </row>
    <row r="25" spans="2:15" s="139" customFormat="1" x14ac:dyDescent="0.25">
      <c r="B25" s="29"/>
      <c r="C25" s="303" t="s">
        <v>79</v>
      </c>
      <c r="D25" s="339" t="s">
        <v>410</v>
      </c>
      <c r="E25" s="368" t="s">
        <v>349</v>
      </c>
      <c r="F25" s="349">
        <v>357621</v>
      </c>
      <c r="G25" s="349">
        <v>0</v>
      </c>
      <c r="H25" s="349">
        <v>357621</v>
      </c>
      <c r="I25" s="349">
        <v>101188</v>
      </c>
      <c r="J25" s="349">
        <v>0</v>
      </c>
      <c r="K25" s="350">
        <v>101188</v>
      </c>
      <c r="N25" s="346">
        <f t="shared" si="0"/>
        <v>0</v>
      </c>
      <c r="O25" s="346">
        <f t="shared" si="1"/>
        <v>0</v>
      </c>
    </row>
    <row r="26" spans="2:15" x14ac:dyDescent="0.25">
      <c r="B26" s="6"/>
      <c r="C26" s="303" t="s">
        <v>80</v>
      </c>
      <c r="D26" s="339" t="s">
        <v>411</v>
      </c>
      <c r="E26" s="368" t="s">
        <v>350</v>
      </c>
      <c r="F26" s="349">
        <v>0</v>
      </c>
      <c r="G26" s="349">
        <v>0</v>
      </c>
      <c r="H26" s="349">
        <v>0</v>
      </c>
      <c r="I26" s="349">
        <v>0</v>
      </c>
      <c r="J26" s="349">
        <v>0</v>
      </c>
      <c r="K26" s="350">
        <v>0</v>
      </c>
      <c r="N26" s="346">
        <f t="shared" si="0"/>
        <v>0</v>
      </c>
      <c r="O26" s="346">
        <f t="shared" si="1"/>
        <v>0</v>
      </c>
    </row>
    <row r="27" spans="2:15" ht="47.25" x14ac:dyDescent="0.25">
      <c r="B27" s="6"/>
      <c r="C27" s="303" t="s">
        <v>81</v>
      </c>
      <c r="D27" s="331" t="s">
        <v>330</v>
      </c>
      <c r="E27" s="368" t="s">
        <v>351</v>
      </c>
      <c r="F27" s="349">
        <v>0</v>
      </c>
      <c r="G27" s="349">
        <v>0</v>
      </c>
      <c r="H27" s="349">
        <v>0</v>
      </c>
      <c r="I27" s="349">
        <v>0</v>
      </c>
      <c r="J27" s="349">
        <v>0</v>
      </c>
      <c r="K27" s="350">
        <v>0</v>
      </c>
      <c r="N27" s="346">
        <f t="shared" si="0"/>
        <v>0</v>
      </c>
      <c r="O27" s="346">
        <f t="shared" si="1"/>
        <v>0</v>
      </c>
    </row>
    <row r="28" spans="2:15" x14ac:dyDescent="0.25">
      <c r="B28" s="6"/>
      <c r="C28" s="402" t="s">
        <v>196</v>
      </c>
      <c r="D28" s="299" t="s">
        <v>393</v>
      </c>
      <c r="E28" s="368"/>
      <c r="F28" s="352">
        <v>0</v>
      </c>
      <c r="G28" s="352">
        <v>0</v>
      </c>
      <c r="H28" s="351">
        <v>0</v>
      </c>
      <c r="I28" s="352">
        <v>0</v>
      </c>
      <c r="J28" s="352">
        <v>0</v>
      </c>
      <c r="K28" s="354">
        <v>0</v>
      </c>
      <c r="N28" s="346">
        <f t="shared" si="0"/>
        <v>0</v>
      </c>
      <c r="O28" s="346">
        <f t="shared" si="1"/>
        <v>0</v>
      </c>
    </row>
    <row r="29" spans="2:15" x14ac:dyDescent="0.25">
      <c r="B29" s="6"/>
      <c r="C29" s="402" t="s">
        <v>197</v>
      </c>
      <c r="D29" s="299" t="s">
        <v>306</v>
      </c>
      <c r="E29" s="368"/>
      <c r="F29" s="352">
        <v>0</v>
      </c>
      <c r="G29" s="352">
        <v>0</v>
      </c>
      <c r="H29" s="351">
        <v>0</v>
      </c>
      <c r="I29" s="352">
        <v>0</v>
      </c>
      <c r="J29" s="352">
        <v>0</v>
      </c>
      <c r="K29" s="354">
        <v>0</v>
      </c>
      <c r="N29" s="346">
        <f t="shared" si="0"/>
        <v>0</v>
      </c>
      <c r="O29" s="346">
        <f t="shared" si="1"/>
        <v>0</v>
      </c>
    </row>
    <row r="30" spans="2:15" x14ac:dyDescent="0.25">
      <c r="B30" s="6"/>
      <c r="C30" s="303" t="s">
        <v>82</v>
      </c>
      <c r="D30" s="339" t="s">
        <v>412</v>
      </c>
      <c r="E30" s="368" t="s">
        <v>352</v>
      </c>
      <c r="F30" s="349">
        <v>0</v>
      </c>
      <c r="G30" s="349">
        <v>3246755</v>
      </c>
      <c r="H30" s="349">
        <v>3246755</v>
      </c>
      <c r="I30" s="349">
        <v>0</v>
      </c>
      <c r="J30" s="349">
        <v>1836471</v>
      </c>
      <c r="K30" s="350">
        <v>1836471</v>
      </c>
      <c r="N30" s="346">
        <f t="shared" si="0"/>
        <v>0</v>
      </c>
      <c r="O30" s="346">
        <f t="shared" si="1"/>
        <v>0</v>
      </c>
    </row>
    <row r="31" spans="2:15" x14ac:dyDescent="0.25">
      <c r="B31" s="6"/>
      <c r="C31" s="402" t="s">
        <v>231</v>
      </c>
      <c r="D31" s="340" t="s">
        <v>228</v>
      </c>
      <c r="E31" s="368"/>
      <c r="F31" s="352">
        <v>0</v>
      </c>
      <c r="G31" s="352">
        <v>3246755</v>
      </c>
      <c r="H31" s="351">
        <v>3246755</v>
      </c>
      <c r="I31" s="352">
        <v>0</v>
      </c>
      <c r="J31" s="352">
        <v>1836471</v>
      </c>
      <c r="K31" s="354">
        <v>1836471</v>
      </c>
      <c r="N31" s="346">
        <f t="shared" si="0"/>
        <v>0</v>
      </c>
      <c r="O31" s="346">
        <f t="shared" si="1"/>
        <v>0</v>
      </c>
    </row>
    <row r="32" spans="2:15" x14ac:dyDescent="0.25">
      <c r="B32" s="6"/>
      <c r="C32" s="402" t="s">
        <v>232</v>
      </c>
      <c r="D32" s="340" t="s">
        <v>413</v>
      </c>
      <c r="E32" s="368"/>
      <c r="F32" s="351">
        <v>0</v>
      </c>
      <c r="G32" s="351">
        <v>0</v>
      </c>
      <c r="H32" s="351">
        <v>0</v>
      </c>
      <c r="I32" s="351">
        <v>0</v>
      </c>
      <c r="J32" s="351">
        <v>0</v>
      </c>
      <c r="K32" s="354">
        <v>0</v>
      </c>
      <c r="N32" s="346">
        <f t="shared" si="0"/>
        <v>0</v>
      </c>
      <c r="O32" s="346">
        <f t="shared" si="1"/>
        <v>0</v>
      </c>
    </row>
    <row r="33" spans="2:15" s="142" customFormat="1" x14ac:dyDescent="0.25">
      <c r="B33" s="141"/>
      <c r="C33" s="397" t="s">
        <v>83</v>
      </c>
      <c r="D33" s="341" t="s">
        <v>414</v>
      </c>
      <c r="E33" s="368" t="s">
        <v>353</v>
      </c>
      <c r="F33" s="349">
        <v>2150492</v>
      </c>
      <c r="G33" s="359">
        <v>1229900</v>
      </c>
      <c r="H33" s="349">
        <v>3380392</v>
      </c>
      <c r="I33" s="349">
        <v>1407545</v>
      </c>
      <c r="J33" s="349">
        <v>740956</v>
      </c>
      <c r="K33" s="350">
        <v>2148501</v>
      </c>
      <c r="N33" s="346">
        <f t="shared" si="0"/>
        <v>0</v>
      </c>
      <c r="O33" s="346">
        <f t="shared" si="1"/>
        <v>0</v>
      </c>
    </row>
    <row r="34" spans="2:15" s="142" customFormat="1" x14ac:dyDescent="0.25">
      <c r="B34" s="141"/>
      <c r="C34" s="303" t="s">
        <v>84</v>
      </c>
      <c r="D34" s="339" t="s">
        <v>558</v>
      </c>
      <c r="E34" s="368" t="s">
        <v>354</v>
      </c>
      <c r="F34" s="349">
        <v>6600270</v>
      </c>
      <c r="G34" s="359">
        <v>-33207</v>
      </c>
      <c r="H34" s="349">
        <v>6567063</v>
      </c>
      <c r="I34" s="349">
        <v>5468008</v>
      </c>
      <c r="J34" s="349">
        <v>36815</v>
      </c>
      <c r="K34" s="350">
        <v>5504823</v>
      </c>
      <c r="N34" s="346">
        <f t="shared" si="0"/>
        <v>0</v>
      </c>
      <c r="O34" s="346">
        <f t="shared" si="1"/>
        <v>0</v>
      </c>
    </row>
    <row r="35" spans="2:15" s="142" customFormat="1" x14ac:dyDescent="0.25">
      <c r="B35" s="141"/>
      <c r="C35" s="401" t="s">
        <v>215</v>
      </c>
      <c r="D35" s="337" t="s">
        <v>96</v>
      </c>
      <c r="E35" s="368"/>
      <c r="F35" s="351">
        <v>2600000</v>
      </c>
      <c r="G35" s="357">
        <v>0</v>
      </c>
      <c r="H35" s="351">
        <v>2600000</v>
      </c>
      <c r="I35" s="351">
        <v>2600000</v>
      </c>
      <c r="J35" s="351">
        <v>0</v>
      </c>
      <c r="K35" s="354">
        <v>2600000</v>
      </c>
      <c r="N35" s="346">
        <f t="shared" si="0"/>
        <v>0</v>
      </c>
      <c r="O35" s="346">
        <f t="shared" si="1"/>
        <v>0</v>
      </c>
    </row>
    <row r="36" spans="2:15" x14ac:dyDescent="0.25">
      <c r="B36" s="6"/>
      <c r="C36" s="401" t="s">
        <v>216</v>
      </c>
      <c r="D36" s="337" t="s">
        <v>97</v>
      </c>
      <c r="E36" s="368"/>
      <c r="F36" s="351">
        <v>2987</v>
      </c>
      <c r="G36" s="357">
        <v>0</v>
      </c>
      <c r="H36" s="351">
        <v>2987</v>
      </c>
      <c r="I36" s="351">
        <v>1739</v>
      </c>
      <c r="J36" s="351">
        <v>0</v>
      </c>
      <c r="K36" s="354">
        <v>1739</v>
      </c>
      <c r="N36" s="346">
        <f t="shared" si="0"/>
        <v>0</v>
      </c>
      <c r="O36" s="346">
        <f t="shared" si="1"/>
        <v>0</v>
      </c>
    </row>
    <row r="37" spans="2:15" x14ac:dyDescent="0.25">
      <c r="B37" s="6"/>
      <c r="C37" s="401" t="s">
        <v>234</v>
      </c>
      <c r="D37" s="342" t="s">
        <v>98</v>
      </c>
      <c r="E37" s="368"/>
      <c r="F37" s="357">
        <v>0</v>
      </c>
      <c r="G37" s="357">
        <v>0</v>
      </c>
      <c r="H37" s="351">
        <v>0</v>
      </c>
      <c r="I37" s="352">
        <v>0</v>
      </c>
      <c r="J37" s="351">
        <v>0</v>
      </c>
      <c r="K37" s="353">
        <v>0</v>
      </c>
      <c r="L37" s="143"/>
      <c r="N37" s="346">
        <f t="shared" si="0"/>
        <v>0</v>
      </c>
      <c r="O37" s="346">
        <f t="shared" si="1"/>
        <v>0</v>
      </c>
    </row>
    <row r="38" spans="2:15" x14ac:dyDescent="0.25">
      <c r="B38" s="6"/>
      <c r="C38" s="401" t="s">
        <v>235</v>
      </c>
      <c r="D38" s="342" t="s">
        <v>99</v>
      </c>
      <c r="E38" s="368"/>
      <c r="F38" s="351">
        <v>0</v>
      </c>
      <c r="G38" s="357">
        <v>0</v>
      </c>
      <c r="H38" s="351">
        <v>0</v>
      </c>
      <c r="I38" s="351">
        <v>0</v>
      </c>
      <c r="J38" s="352">
        <v>0</v>
      </c>
      <c r="K38" s="354">
        <v>0</v>
      </c>
      <c r="N38" s="346">
        <f t="shared" si="0"/>
        <v>0</v>
      </c>
      <c r="O38" s="346">
        <f t="shared" si="1"/>
        <v>0</v>
      </c>
    </row>
    <row r="39" spans="2:15" x14ac:dyDescent="0.25">
      <c r="B39" s="6"/>
      <c r="C39" s="401" t="s">
        <v>236</v>
      </c>
      <c r="D39" s="342" t="s">
        <v>100</v>
      </c>
      <c r="E39" s="368"/>
      <c r="F39" s="351">
        <v>2987</v>
      </c>
      <c r="G39" s="351">
        <v>0</v>
      </c>
      <c r="H39" s="351">
        <v>2987</v>
      </c>
      <c r="I39" s="352">
        <v>1739</v>
      </c>
      <c r="J39" s="352">
        <v>0</v>
      </c>
      <c r="K39" s="354">
        <v>1739</v>
      </c>
      <c r="N39" s="346">
        <f t="shared" si="0"/>
        <v>0</v>
      </c>
      <c r="O39" s="346">
        <f t="shared" si="1"/>
        <v>0</v>
      </c>
    </row>
    <row r="40" spans="2:15" ht="30" x14ac:dyDescent="0.25">
      <c r="B40" s="6"/>
      <c r="C40" s="401" t="s">
        <v>237</v>
      </c>
      <c r="D40" s="342" t="s">
        <v>415</v>
      </c>
      <c r="E40" s="368"/>
      <c r="F40" s="351">
        <v>230176</v>
      </c>
      <c r="G40" s="351">
        <v>0</v>
      </c>
      <c r="H40" s="351">
        <v>230176</v>
      </c>
      <c r="I40" s="351">
        <v>98796</v>
      </c>
      <c r="J40" s="351">
        <v>0</v>
      </c>
      <c r="K40" s="354">
        <v>98796</v>
      </c>
      <c r="N40" s="346">
        <f t="shared" si="0"/>
        <v>0</v>
      </c>
      <c r="O40" s="346">
        <f t="shared" si="1"/>
        <v>0</v>
      </c>
    </row>
    <row r="41" spans="2:15" ht="30" x14ac:dyDescent="0.25">
      <c r="B41" s="6"/>
      <c r="C41" s="401" t="s">
        <v>238</v>
      </c>
      <c r="D41" s="342" t="s">
        <v>416</v>
      </c>
      <c r="E41" s="368"/>
      <c r="F41" s="351">
        <v>67870</v>
      </c>
      <c r="G41" s="351">
        <v>-33207</v>
      </c>
      <c r="H41" s="351">
        <v>34663</v>
      </c>
      <c r="I41" s="351">
        <v>-8500</v>
      </c>
      <c r="J41" s="351">
        <v>36815</v>
      </c>
      <c r="K41" s="354">
        <v>28315</v>
      </c>
      <c r="N41" s="346">
        <f t="shared" si="0"/>
        <v>0</v>
      </c>
      <c r="O41" s="346">
        <f t="shared" si="1"/>
        <v>0</v>
      </c>
    </row>
    <row r="42" spans="2:15" x14ac:dyDescent="0.25">
      <c r="B42" s="6"/>
      <c r="C42" s="401" t="s">
        <v>417</v>
      </c>
      <c r="D42" s="337" t="s">
        <v>101</v>
      </c>
      <c r="E42" s="368"/>
      <c r="F42" s="351">
        <v>2776690</v>
      </c>
      <c r="G42" s="351">
        <v>0</v>
      </c>
      <c r="H42" s="351">
        <v>2776690</v>
      </c>
      <c r="I42" s="351">
        <v>2100344</v>
      </c>
      <c r="J42" s="351">
        <v>0</v>
      </c>
      <c r="K42" s="354">
        <v>2100344</v>
      </c>
      <c r="N42" s="346">
        <f t="shared" si="0"/>
        <v>0</v>
      </c>
      <c r="O42" s="346">
        <f t="shared" si="1"/>
        <v>0</v>
      </c>
    </row>
    <row r="43" spans="2:15" x14ac:dyDescent="0.25">
      <c r="B43" s="6"/>
      <c r="C43" s="401" t="s">
        <v>418</v>
      </c>
      <c r="D43" s="342" t="s">
        <v>102</v>
      </c>
      <c r="E43" s="368"/>
      <c r="F43" s="351">
        <v>227423</v>
      </c>
      <c r="G43" s="351">
        <v>0</v>
      </c>
      <c r="H43" s="351">
        <v>227423</v>
      </c>
      <c r="I43" s="351">
        <v>193131</v>
      </c>
      <c r="J43" s="351">
        <v>0</v>
      </c>
      <c r="K43" s="354">
        <v>193131</v>
      </c>
      <c r="N43" s="346">
        <f t="shared" si="0"/>
        <v>0</v>
      </c>
      <c r="O43" s="346">
        <f t="shared" si="1"/>
        <v>0</v>
      </c>
    </row>
    <row r="44" spans="2:15" x14ac:dyDescent="0.25">
      <c r="B44" s="6"/>
      <c r="C44" s="401" t="s">
        <v>419</v>
      </c>
      <c r="D44" s="342" t="s">
        <v>103</v>
      </c>
      <c r="E44" s="368"/>
      <c r="F44" s="351">
        <v>0</v>
      </c>
      <c r="G44" s="351">
        <v>0</v>
      </c>
      <c r="H44" s="351">
        <v>0</v>
      </c>
      <c r="I44" s="351">
        <v>0</v>
      </c>
      <c r="J44" s="351">
        <v>0</v>
      </c>
      <c r="K44" s="354">
        <v>0</v>
      </c>
      <c r="N44" s="346">
        <f t="shared" si="0"/>
        <v>0</v>
      </c>
      <c r="O44" s="346">
        <f t="shared" si="1"/>
        <v>0</v>
      </c>
    </row>
    <row r="45" spans="2:15" x14ac:dyDescent="0.25">
      <c r="B45" s="6"/>
      <c r="C45" s="401" t="s">
        <v>420</v>
      </c>
      <c r="D45" s="342" t="s">
        <v>104</v>
      </c>
      <c r="E45" s="368"/>
      <c r="F45" s="351">
        <v>2546482</v>
      </c>
      <c r="G45" s="351">
        <v>0</v>
      </c>
      <c r="H45" s="351">
        <v>2546482</v>
      </c>
      <c r="I45" s="351">
        <v>1905092</v>
      </c>
      <c r="J45" s="351">
        <v>0</v>
      </c>
      <c r="K45" s="354">
        <v>1905092</v>
      </c>
      <c r="N45" s="346">
        <f t="shared" si="0"/>
        <v>0</v>
      </c>
      <c r="O45" s="346">
        <f t="shared" si="1"/>
        <v>0</v>
      </c>
    </row>
    <row r="46" spans="2:15" s="142" customFormat="1" x14ac:dyDescent="0.25">
      <c r="B46" s="141"/>
      <c r="C46" s="401" t="s">
        <v>421</v>
      </c>
      <c r="D46" s="342" t="s">
        <v>105</v>
      </c>
      <c r="E46" s="368"/>
      <c r="F46" s="351">
        <v>2785</v>
      </c>
      <c r="G46" s="351">
        <v>0</v>
      </c>
      <c r="H46" s="351">
        <v>2785</v>
      </c>
      <c r="I46" s="351">
        <v>2121</v>
      </c>
      <c r="J46" s="351">
        <v>0</v>
      </c>
      <c r="K46" s="354">
        <v>2121</v>
      </c>
      <c r="N46" s="346">
        <f t="shared" si="0"/>
        <v>0</v>
      </c>
      <c r="O46" s="346">
        <f t="shared" si="1"/>
        <v>0</v>
      </c>
    </row>
    <row r="47" spans="2:15" x14ac:dyDescent="0.25">
      <c r="B47" s="6"/>
      <c r="C47" s="401" t="s">
        <v>422</v>
      </c>
      <c r="D47" s="337" t="s">
        <v>106</v>
      </c>
      <c r="E47" s="368"/>
      <c r="F47" s="351">
        <v>922547</v>
      </c>
      <c r="G47" s="351">
        <v>0</v>
      </c>
      <c r="H47" s="351">
        <v>922547</v>
      </c>
      <c r="I47" s="351">
        <v>675629</v>
      </c>
      <c r="J47" s="351">
        <v>0</v>
      </c>
      <c r="K47" s="354">
        <v>675629</v>
      </c>
      <c r="N47" s="346">
        <f t="shared" si="0"/>
        <v>0</v>
      </c>
      <c r="O47" s="346">
        <f t="shared" si="1"/>
        <v>0</v>
      </c>
    </row>
    <row r="48" spans="2:15" s="142" customFormat="1" x14ac:dyDescent="0.25">
      <c r="B48" s="141"/>
      <c r="C48" s="401" t="s">
        <v>423</v>
      </c>
      <c r="D48" s="343" t="s">
        <v>424</v>
      </c>
      <c r="E48" s="368"/>
      <c r="F48" s="351">
        <v>-53</v>
      </c>
      <c r="G48" s="351">
        <v>0</v>
      </c>
      <c r="H48" s="351">
        <v>-53</v>
      </c>
      <c r="I48" s="351">
        <v>-183</v>
      </c>
      <c r="J48" s="351">
        <v>0</v>
      </c>
      <c r="K48" s="354">
        <v>-183</v>
      </c>
      <c r="N48" s="346">
        <f t="shared" si="0"/>
        <v>0</v>
      </c>
      <c r="O48" s="346">
        <f t="shared" si="1"/>
        <v>0</v>
      </c>
    </row>
    <row r="49" spans="2:15" x14ac:dyDescent="0.25">
      <c r="B49" s="6"/>
      <c r="C49" s="401" t="s">
        <v>425</v>
      </c>
      <c r="D49" s="343" t="s">
        <v>426</v>
      </c>
      <c r="E49" s="368"/>
      <c r="F49" s="351">
        <v>922600</v>
      </c>
      <c r="G49" s="351">
        <v>0</v>
      </c>
      <c r="H49" s="351">
        <v>922600</v>
      </c>
      <c r="I49" s="351">
        <v>675812</v>
      </c>
      <c r="J49" s="351">
        <v>0</v>
      </c>
      <c r="K49" s="354">
        <v>675812</v>
      </c>
      <c r="N49" s="346">
        <f t="shared" si="0"/>
        <v>0</v>
      </c>
      <c r="O49" s="346">
        <f t="shared" si="1"/>
        <v>0</v>
      </c>
    </row>
    <row r="50" spans="2:15" x14ac:dyDescent="0.25">
      <c r="B50" s="6"/>
      <c r="C50" s="401" t="s">
        <v>427</v>
      </c>
      <c r="D50" s="338" t="s">
        <v>428</v>
      </c>
      <c r="E50" s="369"/>
      <c r="F50" s="351">
        <v>0</v>
      </c>
      <c r="G50" s="351">
        <v>0</v>
      </c>
      <c r="H50" s="351">
        <v>0</v>
      </c>
      <c r="I50" s="351">
        <v>0</v>
      </c>
      <c r="J50" s="351">
        <v>0</v>
      </c>
      <c r="K50" s="354">
        <v>0</v>
      </c>
      <c r="N50" s="346">
        <f t="shared" si="0"/>
        <v>0</v>
      </c>
      <c r="O50" s="346">
        <f t="shared" si="1"/>
        <v>0</v>
      </c>
    </row>
    <row r="51" spans="2:15" x14ac:dyDescent="0.25">
      <c r="B51" s="6"/>
      <c r="C51" s="477"/>
      <c r="D51" s="338"/>
      <c r="E51" s="368"/>
      <c r="F51" s="351"/>
      <c r="G51" s="351"/>
      <c r="H51" s="351"/>
      <c r="I51" s="351"/>
      <c r="J51" s="351"/>
      <c r="K51" s="354"/>
      <c r="N51" s="346">
        <f t="shared" si="0"/>
        <v>0</v>
      </c>
      <c r="O51" s="346">
        <f t="shared" si="1"/>
        <v>0</v>
      </c>
    </row>
    <row r="52" spans="2:15" x14ac:dyDescent="0.25">
      <c r="B52" s="30"/>
      <c r="C52" s="478"/>
      <c r="D52" s="344" t="s">
        <v>429</v>
      </c>
      <c r="E52" s="362"/>
      <c r="F52" s="356">
        <v>41611875</v>
      </c>
      <c r="G52" s="356">
        <v>70867059</v>
      </c>
      <c r="H52" s="356">
        <v>112478934</v>
      </c>
      <c r="I52" s="356">
        <v>34468174</v>
      </c>
      <c r="J52" s="356">
        <v>46558571</v>
      </c>
      <c r="K52" s="290">
        <v>81026745</v>
      </c>
      <c r="N52" s="346">
        <f t="shared" si="0"/>
        <v>0</v>
      </c>
      <c r="O52" s="346">
        <f t="shared" si="1"/>
        <v>0</v>
      </c>
    </row>
    <row r="53" spans="2:15" x14ac:dyDescent="0.25">
      <c r="B53" s="8"/>
      <c r="C53" s="13"/>
      <c r="D53" s="14"/>
      <c r="E53" s="127"/>
      <c r="F53" s="144"/>
      <c r="H53" s="117"/>
    </row>
    <row r="54" spans="2:15" x14ac:dyDescent="0.25">
      <c r="B54" s="537"/>
      <c r="C54" s="537"/>
      <c r="D54" s="537"/>
      <c r="E54" s="537"/>
      <c r="F54" s="537"/>
      <c r="G54" s="537"/>
      <c r="H54" s="537"/>
      <c r="I54" s="537"/>
      <c r="J54" s="537"/>
      <c r="K54" s="537"/>
    </row>
    <row r="56" spans="2:15" x14ac:dyDescent="0.25">
      <c r="F56" s="345">
        <f t="shared" ref="F56:K56" si="2">+F16-SUM(F17:F18)</f>
        <v>0</v>
      </c>
      <c r="G56" s="345">
        <f t="shared" si="2"/>
        <v>0</v>
      </c>
      <c r="H56" s="345">
        <f t="shared" si="2"/>
        <v>0</v>
      </c>
      <c r="I56" s="345">
        <f t="shared" si="2"/>
        <v>0</v>
      </c>
      <c r="J56" s="345">
        <f t="shared" si="2"/>
        <v>0</v>
      </c>
      <c r="K56" s="345">
        <f t="shared" si="2"/>
        <v>0</v>
      </c>
    </row>
    <row r="57" spans="2:15" x14ac:dyDescent="0.25">
      <c r="F57" s="345">
        <f>+F20-SUM(F21:F24)</f>
        <v>0</v>
      </c>
      <c r="G57" s="345">
        <f t="shared" ref="G57:K57" si="3">+G20-SUM(G21:G24)</f>
        <v>0</v>
      </c>
      <c r="H57" s="345">
        <f t="shared" si="3"/>
        <v>0</v>
      </c>
      <c r="I57" s="345">
        <f t="shared" si="3"/>
        <v>0</v>
      </c>
      <c r="J57" s="345">
        <f t="shared" si="3"/>
        <v>0</v>
      </c>
      <c r="K57" s="345">
        <f t="shared" si="3"/>
        <v>0</v>
      </c>
    </row>
    <row r="58" spans="2:15" x14ac:dyDescent="0.25">
      <c r="F58" s="345">
        <f>+F27-SUM(F28:F29)</f>
        <v>0</v>
      </c>
      <c r="G58" s="345">
        <f t="shared" ref="G58:K58" si="4">+G27-SUM(G28:G29)</f>
        <v>0</v>
      </c>
      <c r="H58" s="345">
        <f t="shared" si="4"/>
        <v>0</v>
      </c>
      <c r="I58" s="345">
        <f t="shared" si="4"/>
        <v>0</v>
      </c>
      <c r="J58" s="345">
        <f t="shared" si="4"/>
        <v>0</v>
      </c>
      <c r="K58" s="345">
        <f t="shared" si="4"/>
        <v>0</v>
      </c>
    </row>
    <row r="59" spans="2:15" x14ac:dyDescent="0.25">
      <c r="F59" s="345">
        <f>+F30-SUM(F31:F32)</f>
        <v>0</v>
      </c>
      <c r="G59" s="345">
        <f t="shared" ref="G59:K59" si="5">+G30-SUM(G31:G32)</f>
        <v>0</v>
      </c>
      <c r="H59" s="345">
        <f t="shared" si="5"/>
        <v>0</v>
      </c>
      <c r="I59" s="345">
        <f t="shared" si="5"/>
        <v>0</v>
      </c>
      <c r="J59" s="345">
        <f t="shared" si="5"/>
        <v>0</v>
      </c>
      <c r="K59" s="345">
        <f t="shared" si="5"/>
        <v>0</v>
      </c>
    </row>
    <row r="60" spans="2:15" x14ac:dyDescent="0.25">
      <c r="F60" s="345">
        <f>+F34-F35-F36-F40-F41-F42-F47-F50</f>
        <v>0</v>
      </c>
      <c r="G60" s="345">
        <f t="shared" ref="G60:K60" si="6">+G34-G35-G36-G40-G41-G42-G47-G50</f>
        <v>0</v>
      </c>
      <c r="H60" s="345">
        <f t="shared" si="6"/>
        <v>0</v>
      </c>
      <c r="I60" s="345">
        <f t="shared" si="6"/>
        <v>0</v>
      </c>
      <c r="J60" s="345">
        <f t="shared" si="6"/>
        <v>0</v>
      </c>
      <c r="K60" s="345">
        <f t="shared" si="6"/>
        <v>0</v>
      </c>
    </row>
    <row r="61" spans="2:15" x14ac:dyDescent="0.25">
      <c r="F61" s="345">
        <f>+F36-SUM(F37:F39)</f>
        <v>0</v>
      </c>
      <c r="G61" s="345">
        <f t="shared" ref="G61:K61" si="7">+G36-SUM(G37:G39)</f>
        <v>0</v>
      </c>
      <c r="H61" s="345">
        <f t="shared" si="7"/>
        <v>0</v>
      </c>
      <c r="I61" s="345">
        <f t="shared" si="7"/>
        <v>0</v>
      </c>
      <c r="J61" s="345">
        <f t="shared" si="7"/>
        <v>0</v>
      </c>
      <c r="K61" s="345">
        <f t="shared" si="7"/>
        <v>0</v>
      </c>
    </row>
    <row r="62" spans="2:15" x14ac:dyDescent="0.25">
      <c r="F62" s="345">
        <f>+F42-SUM(F43:F46)</f>
        <v>0</v>
      </c>
      <c r="G62" s="345">
        <f t="shared" ref="G62:K62" si="8">+G42-SUM(G43:G46)</f>
        <v>0</v>
      </c>
      <c r="H62" s="345">
        <f t="shared" si="8"/>
        <v>0</v>
      </c>
      <c r="I62" s="345">
        <f t="shared" si="8"/>
        <v>0</v>
      </c>
      <c r="J62" s="345">
        <f t="shared" si="8"/>
        <v>0</v>
      </c>
      <c r="K62" s="345">
        <f t="shared" si="8"/>
        <v>0</v>
      </c>
    </row>
    <row r="63" spans="2:15" x14ac:dyDescent="0.25">
      <c r="F63" s="345">
        <f>+F47-SUM(F48:F49)</f>
        <v>0</v>
      </c>
      <c r="G63" s="345">
        <f t="shared" ref="G63:K63" si="9">+G47-SUM(G48:G49)</f>
        <v>0</v>
      </c>
      <c r="H63" s="345">
        <f t="shared" si="9"/>
        <v>0</v>
      </c>
      <c r="I63" s="345">
        <f t="shared" si="9"/>
        <v>0</v>
      </c>
      <c r="J63" s="345">
        <f t="shared" si="9"/>
        <v>0</v>
      </c>
      <c r="K63" s="345">
        <f t="shared" si="9"/>
        <v>0</v>
      </c>
    </row>
    <row r="64" spans="2:15" x14ac:dyDescent="0.25">
      <c r="F64" s="345">
        <f>+F52-(+F11+F12+F13+F14+F15+F16+F19+F20+F25+F26+F27+F30+F33+F34)</f>
        <v>0</v>
      </c>
      <c r="G64" s="345">
        <f t="shared" ref="G64:K64" si="10">+G52-(+G11+G12+G13+G14+G15+G16+G19+G20+G25+G26+G27+G30+G33+G34)</f>
        <v>0</v>
      </c>
      <c r="H64" s="345">
        <f t="shared" si="10"/>
        <v>0</v>
      </c>
      <c r="I64" s="345">
        <f t="shared" si="10"/>
        <v>0</v>
      </c>
      <c r="J64" s="345">
        <f t="shared" si="10"/>
        <v>0</v>
      </c>
      <c r="K64" s="345">
        <f t="shared" si="10"/>
        <v>0</v>
      </c>
    </row>
    <row r="65" spans="6:11" x14ac:dyDescent="0.25">
      <c r="F65" s="345"/>
      <c r="G65" s="345"/>
      <c r="H65" s="345"/>
      <c r="I65" s="345"/>
      <c r="J65" s="345"/>
      <c r="K65" s="345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topLeftCell="A28" zoomScale="60" zoomScaleNormal="70" workbookViewId="0">
      <selection activeCell="C65" sqref="C65"/>
    </sheetView>
  </sheetViews>
  <sheetFormatPr defaultRowHeight="12.75" x14ac:dyDescent="0.2"/>
  <cols>
    <col min="1" max="1" width="3" style="152" customWidth="1"/>
    <col min="2" max="2" width="9.140625" style="152"/>
    <col min="3" max="3" width="72.5703125" style="152" bestFit="1" customWidth="1"/>
    <col min="4" max="4" width="8.28515625" style="152" customWidth="1"/>
    <col min="5" max="10" width="15" style="152" customWidth="1"/>
    <col min="11" max="16384" width="9.140625" style="152"/>
  </cols>
  <sheetData>
    <row r="1" spans="1:11" x14ac:dyDescent="0.2">
      <c r="A1" s="147"/>
      <c r="B1" s="147"/>
      <c r="C1" s="149"/>
      <c r="D1" s="149"/>
      <c r="E1" s="148"/>
      <c r="F1" s="150"/>
      <c r="G1" s="490"/>
      <c r="H1" s="491"/>
      <c r="I1" s="150"/>
      <c r="J1" s="151"/>
    </row>
    <row r="2" spans="1:11" ht="16.5" customHeight="1" x14ac:dyDescent="0.25">
      <c r="A2" s="153"/>
      <c r="B2" s="551" t="s">
        <v>565</v>
      </c>
      <c r="C2" s="552"/>
      <c r="D2" s="154"/>
      <c r="E2" s="556" t="s">
        <v>357</v>
      </c>
      <c r="F2" s="556"/>
      <c r="G2" s="556"/>
      <c r="H2" s="556" t="s">
        <v>357</v>
      </c>
      <c r="I2" s="556"/>
      <c r="J2" s="557"/>
    </row>
    <row r="3" spans="1:11" ht="16.5" customHeight="1" x14ac:dyDescent="0.2">
      <c r="A3" s="153"/>
      <c r="B3" s="553"/>
      <c r="C3" s="552"/>
      <c r="D3" s="154"/>
      <c r="E3" s="548" t="s">
        <v>107</v>
      </c>
      <c r="F3" s="554"/>
      <c r="G3" s="554"/>
      <c r="H3" s="548" t="s">
        <v>108</v>
      </c>
      <c r="I3" s="554"/>
      <c r="J3" s="555"/>
    </row>
    <row r="4" spans="1:11" ht="16.5" customHeight="1" x14ac:dyDescent="0.2">
      <c r="A4" s="153"/>
      <c r="B4" s="361"/>
      <c r="C4" s="360"/>
      <c r="D4" s="154"/>
      <c r="E4" s="548" t="s">
        <v>305</v>
      </c>
      <c r="F4" s="549"/>
      <c r="G4" s="549"/>
      <c r="H4" s="548" t="s">
        <v>305</v>
      </c>
      <c r="I4" s="549"/>
      <c r="J4" s="550"/>
    </row>
    <row r="5" spans="1:11" ht="15.75" x14ac:dyDescent="0.25">
      <c r="A5" s="153"/>
      <c r="B5" s="173"/>
      <c r="C5" s="230"/>
      <c r="D5" s="21"/>
      <c r="E5" s="582"/>
      <c r="F5" s="103" t="s">
        <v>602</v>
      </c>
      <c r="G5" s="583"/>
      <c r="H5" s="516"/>
      <c r="I5" s="103" t="s">
        <v>597</v>
      </c>
      <c r="J5" s="517"/>
      <c r="K5" s="116"/>
    </row>
    <row r="6" spans="1:11" ht="9.9499999999999993" customHeight="1" x14ac:dyDescent="0.25">
      <c r="A6" s="153"/>
      <c r="B6" s="173"/>
      <c r="C6" s="230"/>
      <c r="D6" s="229"/>
      <c r="E6" s="155"/>
      <c r="F6" s="159"/>
      <c r="G6" s="488"/>
      <c r="H6" s="489"/>
      <c r="I6" s="159"/>
      <c r="J6" s="160"/>
      <c r="K6" s="116"/>
    </row>
    <row r="7" spans="1:11" ht="15.75" x14ac:dyDescent="0.2">
      <c r="A7" s="153"/>
      <c r="B7" s="153"/>
      <c r="C7" s="158"/>
      <c r="D7" s="161" t="s">
        <v>2</v>
      </c>
      <c r="E7" s="162" t="s">
        <v>183</v>
      </c>
      <c r="F7" s="161" t="s">
        <v>71</v>
      </c>
      <c r="G7" s="161" t="s">
        <v>109</v>
      </c>
      <c r="H7" s="161" t="s">
        <v>183</v>
      </c>
      <c r="I7" s="161" t="s">
        <v>71</v>
      </c>
      <c r="J7" s="163" t="s">
        <v>109</v>
      </c>
      <c r="K7" s="164"/>
    </row>
    <row r="8" spans="1:11" ht="15.75" x14ac:dyDescent="0.25">
      <c r="A8" s="153"/>
      <c r="B8" s="156"/>
      <c r="C8" s="157"/>
      <c r="D8" s="225" t="s">
        <v>361</v>
      </c>
      <c r="E8" s="165"/>
      <c r="F8" s="10"/>
      <c r="G8" s="10"/>
      <c r="H8" s="10"/>
      <c r="I8" s="10"/>
      <c r="J8" s="166"/>
    </row>
    <row r="9" spans="1:11" ht="15.75" x14ac:dyDescent="0.25">
      <c r="A9" s="153"/>
      <c r="B9" s="29" t="s">
        <v>110</v>
      </c>
      <c r="C9" s="12"/>
      <c r="D9" s="167"/>
      <c r="E9" s="278">
        <v>15631050</v>
      </c>
      <c r="F9" s="278">
        <v>63180098</v>
      </c>
      <c r="G9" s="278">
        <v>78811148</v>
      </c>
      <c r="H9" s="278">
        <v>14315565</v>
      </c>
      <c r="I9" s="278">
        <v>32167907</v>
      </c>
      <c r="J9" s="281">
        <v>46483472</v>
      </c>
    </row>
    <row r="10" spans="1:11" ht="15.75" x14ac:dyDescent="0.25">
      <c r="A10" s="153"/>
      <c r="B10" s="29" t="s">
        <v>36</v>
      </c>
      <c r="C10" s="12" t="s">
        <v>111</v>
      </c>
      <c r="D10" s="370" t="s">
        <v>343</v>
      </c>
      <c r="E10" s="278">
        <v>5467103</v>
      </c>
      <c r="F10" s="278">
        <v>8494531</v>
      </c>
      <c r="G10" s="278">
        <v>13961634</v>
      </c>
      <c r="H10" s="278">
        <v>4771139</v>
      </c>
      <c r="I10" s="278">
        <v>4213902</v>
      </c>
      <c r="J10" s="281">
        <v>8985041</v>
      </c>
    </row>
    <row r="11" spans="1:11" ht="15.75" x14ac:dyDescent="0.25">
      <c r="A11" s="153"/>
      <c r="B11" s="178" t="s">
        <v>510</v>
      </c>
      <c r="C11" s="8" t="s">
        <v>112</v>
      </c>
      <c r="D11" s="370"/>
      <c r="E11" s="279">
        <v>5437116</v>
      </c>
      <c r="F11" s="279">
        <v>4617181</v>
      </c>
      <c r="G11" s="279">
        <v>10054297</v>
      </c>
      <c r="H11" s="279">
        <v>4750111</v>
      </c>
      <c r="I11" s="279">
        <v>2794145</v>
      </c>
      <c r="J11" s="280">
        <v>7544256</v>
      </c>
    </row>
    <row r="12" spans="1:11" ht="15.75" x14ac:dyDescent="0.25">
      <c r="A12" s="153"/>
      <c r="B12" s="6" t="s">
        <v>511</v>
      </c>
      <c r="C12" s="8" t="s">
        <v>113</v>
      </c>
      <c r="D12" s="371"/>
      <c r="E12" s="279">
        <v>123524</v>
      </c>
      <c r="F12" s="279">
        <v>0</v>
      </c>
      <c r="G12" s="279">
        <v>123524</v>
      </c>
      <c r="H12" s="279">
        <v>99639</v>
      </c>
      <c r="I12" s="279">
        <v>0</v>
      </c>
      <c r="J12" s="280">
        <v>99639</v>
      </c>
    </row>
    <row r="13" spans="1:11" ht="15.75" x14ac:dyDescent="0.25">
      <c r="A13" s="153"/>
      <c r="B13" s="6" t="s">
        <v>512</v>
      </c>
      <c r="C13" s="8" t="s">
        <v>114</v>
      </c>
      <c r="D13" s="371"/>
      <c r="E13" s="279">
        <v>0</v>
      </c>
      <c r="F13" s="279">
        <v>0</v>
      </c>
      <c r="G13" s="279">
        <v>0</v>
      </c>
      <c r="H13" s="279">
        <v>0</v>
      </c>
      <c r="I13" s="279">
        <v>0</v>
      </c>
      <c r="J13" s="280">
        <v>0</v>
      </c>
    </row>
    <row r="14" spans="1:11" ht="15.75" x14ac:dyDescent="0.25">
      <c r="A14" s="153"/>
      <c r="B14" s="174" t="s">
        <v>513</v>
      </c>
      <c r="C14" s="8" t="s">
        <v>115</v>
      </c>
      <c r="D14" s="371"/>
      <c r="E14" s="279">
        <v>5313592</v>
      </c>
      <c r="F14" s="279">
        <v>4617181</v>
      </c>
      <c r="G14" s="279">
        <v>9930773</v>
      </c>
      <c r="H14" s="279">
        <v>4650472</v>
      </c>
      <c r="I14" s="279">
        <v>2794145</v>
      </c>
      <c r="J14" s="280">
        <v>7444617</v>
      </c>
    </row>
    <row r="15" spans="1:11" ht="15.75" x14ac:dyDescent="0.25">
      <c r="A15" s="153"/>
      <c r="B15" s="176" t="s">
        <v>514</v>
      </c>
      <c r="C15" s="8" t="s">
        <v>116</v>
      </c>
      <c r="D15" s="371"/>
      <c r="E15" s="279">
        <v>27120</v>
      </c>
      <c r="F15" s="279">
        <v>784497</v>
      </c>
      <c r="G15" s="279">
        <v>811617</v>
      </c>
      <c r="H15" s="279">
        <v>17500</v>
      </c>
      <c r="I15" s="279">
        <v>360378</v>
      </c>
      <c r="J15" s="280">
        <v>377878</v>
      </c>
    </row>
    <row r="16" spans="1:11" ht="15.75" x14ac:dyDescent="0.25">
      <c r="A16" s="153"/>
      <c r="B16" s="6" t="s">
        <v>515</v>
      </c>
      <c r="C16" s="8" t="s">
        <v>117</v>
      </c>
      <c r="D16" s="371"/>
      <c r="E16" s="279">
        <v>27120</v>
      </c>
      <c r="F16" s="279">
        <v>784497</v>
      </c>
      <c r="G16" s="279">
        <v>811617</v>
      </c>
      <c r="H16" s="279">
        <v>0</v>
      </c>
      <c r="I16" s="279">
        <v>360378</v>
      </c>
      <c r="J16" s="280">
        <v>360378</v>
      </c>
    </row>
    <row r="17" spans="1:10" ht="15.75" x14ac:dyDescent="0.25">
      <c r="A17" s="153"/>
      <c r="B17" s="6" t="s">
        <v>516</v>
      </c>
      <c r="C17" s="8" t="s">
        <v>118</v>
      </c>
      <c r="D17" s="371"/>
      <c r="E17" s="279">
        <v>0</v>
      </c>
      <c r="F17" s="279">
        <v>0</v>
      </c>
      <c r="G17" s="279">
        <v>0</v>
      </c>
      <c r="H17" s="279">
        <v>17500</v>
      </c>
      <c r="I17" s="279">
        <v>0</v>
      </c>
      <c r="J17" s="280">
        <v>17500</v>
      </c>
    </row>
    <row r="18" spans="1:10" ht="15.75" x14ac:dyDescent="0.25">
      <c r="A18" s="153"/>
      <c r="B18" s="176" t="s">
        <v>517</v>
      </c>
      <c r="C18" s="8" t="s">
        <v>119</v>
      </c>
      <c r="D18" s="371"/>
      <c r="E18" s="279">
        <v>2867</v>
      </c>
      <c r="F18" s="279">
        <v>3092853</v>
      </c>
      <c r="G18" s="279">
        <v>3095720</v>
      </c>
      <c r="H18" s="279">
        <v>3528</v>
      </c>
      <c r="I18" s="279">
        <v>1059379</v>
      </c>
      <c r="J18" s="280">
        <v>1062907</v>
      </c>
    </row>
    <row r="19" spans="1:10" ht="15.75" x14ac:dyDescent="0.25">
      <c r="A19" s="153"/>
      <c r="B19" s="6" t="s">
        <v>518</v>
      </c>
      <c r="C19" s="8" t="s">
        <v>120</v>
      </c>
      <c r="D19" s="371"/>
      <c r="E19" s="279">
        <v>2867</v>
      </c>
      <c r="F19" s="279">
        <v>3092853</v>
      </c>
      <c r="G19" s="279">
        <v>3095720</v>
      </c>
      <c r="H19" s="279">
        <v>3528</v>
      </c>
      <c r="I19" s="279">
        <v>1059379</v>
      </c>
      <c r="J19" s="280">
        <v>1062907</v>
      </c>
    </row>
    <row r="20" spans="1:10" ht="15.75" x14ac:dyDescent="0.25">
      <c r="A20" s="153"/>
      <c r="B20" s="6" t="s">
        <v>519</v>
      </c>
      <c r="C20" s="8" t="s">
        <v>121</v>
      </c>
      <c r="D20" s="371"/>
      <c r="E20" s="279">
        <v>0</v>
      </c>
      <c r="F20" s="279">
        <v>0</v>
      </c>
      <c r="G20" s="279">
        <v>0</v>
      </c>
      <c r="H20" s="279">
        <v>0</v>
      </c>
      <c r="I20" s="279">
        <v>0</v>
      </c>
      <c r="J20" s="280">
        <v>0</v>
      </c>
    </row>
    <row r="21" spans="1:10" ht="15.75" x14ac:dyDescent="0.25">
      <c r="A21" s="153"/>
      <c r="B21" s="176" t="s">
        <v>520</v>
      </c>
      <c r="C21" s="8" t="s">
        <v>122</v>
      </c>
      <c r="D21" s="371"/>
      <c r="E21" s="279">
        <v>0</v>
      </c>
      <c r="F21" s="279">
        <v>0</v>
      </c>
      <c r="G21" s="279">
        <v>0</v>
      </c>
      <c r="H21" s="279">
        <v>0</v>
      </c>
      <c r="I21" s="279">
        <v>0</v>
      </c>
      <c r="J21" s="280">
        <v>0</v>
      </c>
    </row>
    <row r="22" spans="1:10" ht="15.75" x14ac:dyDescent="0.25">
      <c r="A22" s="153"/>
      <c r="B22" s="176" t="s">
        <v>521</v>
      </c>
      <c r="C22" s="8" t="s">
        <v>123</v>
      </c>
      <c r="D22" s="371"/>
      <c r="E22" s="279">
        <v>0</v>
      </c>
      <c r="F22" s="279">
        <v>0</v>
      </c>
      <c r="G22" s="279">
        <v>0</v>
      </c>
      <c r="H22" s="279">
        <v>0</v>
      </c>
      <c r="I22" s="279">
        <v>0</v>
      </c>
      <c r="J22" s="280">
        <v>0</v>
      </c>
    </row>
    <row r="23" spans="1:10" ht="15.75" x14ac:dyDescent="0.25">
      <c r="A23" s="153"/>
      <c r="B23" s="6" t="s">
        <v>522</v>
      </c>
      <c r="C23" s="8" t="s">
        <v>124</v>
      </c>
      <c r="D23" s="371"/>
      <c r="E23" s="279">
        <v>0</v>
      </c>
      <c r="F23" s="279">
        <v>0</v>
      </c>
      <c r="G23" s="279">
        <v>0</v>
      </c>
      <c r="H23" s="279">
        <v>0</v>
      </c>
      <c r="I23" s="279">
        <v>0</v>
      </c>
      <c r="J23" s="280">
        <v>0</v>
      </c>
    </row>
    <row r="24" spans="1:10" ht="15.75" x14ac:dyDescent="0.25">
      <c r="A24" s="153"/>
      <c r="B24" s="6" t="s">
        <v>523</v>
      </c>
      <c r="C24" s="8" t="s">
        <v>125</v>
      </c>
      <c r="D24" s="371"/>
      <c r="E24" s="279">
        <v>0</v>
      </c>
      <c r="F24" s="279">
        <v>0</v>
      </c>
      <c r="G24" s="279">
        <v>0</v>
      </c>
      <c r="H24" s="279">
        <v>0</v>
      </c>
      <c r="I24" s="279">
        <v>0</v>
      </c>
      <c r="J24" s="280">
        <v>0</v>
      </c>
    </row>
    <row r="25" spans="1:10" ht="15.75" x14ac:dyDescent="0.25">
      <c r="A25" s="153"/>
      <c r="B25" s="176" t="s">
        <v>524</v>
      </c>
      <c r="C25" s="8" t="s">
        <v>126</v>
      </c>
      <c r="D25" s="371"/>
      <c r="E25" s="279">
        <v>0</v>
      </c>
      <c r="F25" s="279">
        <v>0</v>
      </c>
      <c r="G25" s="279">
        <v>0</v>
      </c>
      <c r="H25" s="279">
        <v>0</v>
      </c>
      <c r="I25" s="279">
        <v>0</v>
      </c>
      <c r="J25" s="280">
        <v>0</v>
      </c>
    </row>
    <row r="26" spans="1:10" ht="15.75" x14ac:dyDescent="0.25">
      <c r="A26" s="153"/>
      <c r="B26" s="176" t="s">
        <v>525</v>
      </c>
      <c r="C26" s="8" t="s">
        <v>127</v>
      </c>
      <c r="D26" s="371"/>
      <c r="E26" s="279">
        <v>0</v>
      </c>
      <c r="F26" s="279">
        <v>0</v>
      </c>
      <c r="G26" s="279">
        <v>0</v>
      </c>
      <c r="H26" s="279">
        <v>0</v>
      </c>
      <c r="I26" s="279">
        <v>0</v>
      </c>
      <c r="J26" s="280">
        <v>0</v>
      </c>
    </row>
    <row r="27" spans="1:10" ht="15.75" x14ac:dyDescent="0.25">
      <c r="A27" s="6"/>
      <c r="B27" s="29" t="s">
        <v>38</v>
      </c>
      <c r="C27" s="12" t="s">
        <v>128</v>
      </c>
      <c r="D27" s="370" t="s">
        <v>605</v>
      </c>
      <c r="E27" s="278">
        <v>3529542</v>
      </c>
      <c r="F27" s="278">
        <v>4136325</v>
      </c>
      <c r="G27" s="278">
        <v>7665867</v>
      </c>
      <c r="H27" s="278">
        <v>2361521</v>
      </c>
      <c r="I27" s="278">
        <v>2795916</v>
      </c>
      <c r="J27" s="281">
        <v>5157437</v>
      </c>
    </row>
    <row r="28" spans="1:10" ht="15.75" x14ac:dyDescent="0.25">
      <c r="A28" s="6"/>
      <c r="B28" s="176" t="s">
        <v>526</v>
      </c>
      <c r="C28" s="8" t="s">
        <v>129</v>
      </c>
      <c r="D28" s="372"/>
      <c r="E28" s="279">
        <v>3529542</v>
      </c>
      <c r="F28" s="279">
        <v>4136325</v>
      </c>
      <c r="G28" s="279">
        <v>7665867</v>
      </c>
      <c r="H28" s="279">
        <v>2361521</v>
      </c>
      <c r="I28" s="279">
        <v>2795916</v>
      </c>
      <c r="J28" s="280">
        <v>5157437</v>
      </c>
    </row>
    <row r="29" spans="1:10" ht="15.75" x14ac:dyDescent="0.25">
      <c r="A29" s="6"/>
      <c r="B29" s="6" t="s">
        <v>527</v>
      </c>
      <c r="C29" s="8" t="s">
        <v>323</v>
      </c>
      <c r="D29" s="371"/>
      <c r="E29" s="279">
        <v>504842</v>
      </c>
      <c r="F29" s="279">
        <v>4136325</v>
      </c>
      <c r="G29" s="279">
        <v>4641167</v>
      </c>
      <c r="H29" s="279">
        <v>376799</v>
      </c>
      <c r="I29" s="279">
        <v>2795916</v>
      </c>
      <c r="J29" s="280">
        <v>3172715</v>
      </c>
    </row>
    <row r="30" spans="1:10" ht="15.75" x14ac:dyDescent="0.25">
      <c r="A30" s="6"/>
      <c r="B30" s="6" t="s">
        <v>528</v>
      </c>
      <c r="C30" s="8" t="s">
        <v>130</v>
      </c>
      <c r="D30" s="371"/>
      <c r="E30" s="279">
        <v>0</v>
      </c>
      <c r="F30" s="279">
        <v>0</v>
      </c>
      <c r="G30" s="279">
        <v>0</v>
      </c>
      <c r="H30" s="279">
        <v>0</v>
      </c>
      <c r="I30" s="279">
        <v>0</v>
      </c>
      <c r="J30" s="280">
        <v>0</v>
      </c>
    </row>
    <row r="31" spans="1:10" ht="15.75" x14ac:dyDescent="0.25">
      <c r="A31" s="6"/>
      <c r="B31" s="6" t="s">
        <v>529</v>
      </c>
      <c r="C31" s="8" t="s">
        <v>131</v>
      </c>
      <c r="D31" s="371"/>
      <c r="E31" s="279">
        <v>76</v>
      </c>
      <c r="F31" s="279">
        <v>0</v>
      </c>
      <c r="G31" s="279">
        <v>76</v>
      </c>
      <c r="H31" s="279">
        <v>106</v>
      </c>
      <c r="I31" s="279">
        <v>0</v>
      </c>
      <c r="J31" s="280">
        <v>106</v>
      </c>
    </row>
    <row r="32" spans="1:10" ht="15.75" x14ac:dyDescent="0.25">
      <c r="A32" s="6"/>
      <c r="B32" s="6" t="s">
        <v>530</v>
      </c>
      <c r="C32" s="8" t="s">
        <v>132</v>
      </c>
      <c r="D32" s="371"/>
      <c r="E32" s="279">
        <v>0</v>
      </c>
      <c r="F32" s="279">
        <v>0</v>
      </c>
      <c r="G32" s="279">
        <v>0</v>
      </c>
      <c r="H32" s="279">
        <v>0</v>
      </c>
      <c r="I32" s="279">
        <v>0</v>
      </c>
      <c r="J32" s="280">
        <v>0</v>
      </c>
    </row>
    <row r="33" spans="1:10" ht="15.75" x14ac:dyDescent="0.25">
      <c r="A33" s="6"/>
      <c r="B33" s="6" t="s">
        <v>531</v>
      </c>
      <c r="C33" s="8" t="s">
        <v>133</v>
      </c>
      <c r="D33" s="371"/>
      <c r="E33" s="279">
        <v>0</v>
      </c>
      <c r="F33" s="279">
        <v>0</v>
      </c>
      <c r="G33" s="279">
        <v>0</v>
      </c>
      <c r="H33" s="279">
        <v>0</v>
      </c>
      <c r="I33" s="279">
        <v>0</v>
      </c>
      <c r="J33" s="280">
        <v>0</v>
      </c>
    </row>
    <row r="34" spans="1:10" ht="15.75" x14ac:dyDescent="0.25">
      <c r="A34" s="6"/>
      <c r="B34" s="6" t="s">
        <v>532</v>
      </c>
      <c r="C34" s="18" t="s">
        <v>324</v>
      </c>
      <c r="D34" s="371"/>
      <c r="E34" s="279">
        <v>801707</v>
      </c>
      <c r="F34" s="279">
        <v>0</v>
      </c>
      <c r="G34" s="279">
        <v>801707</v>
      </c>
      <c r="H34" s="279">
        <v>644855</v>
      </c>
      <c r="I34" s="279">
        <v>0</v>
      </c>
      <c r="J34" s="280">
        <v>644855</v>
      </c>
    </row>
    <row r="35" spans="1:10" ht="15.75" x14ac:dyDescent="0.25">
      <c r="A35" s="6"/>
      <c r="B35" s="6" t="s">
        <v>533</v>
      </c>
      <c r="C35" s="112" t="s">
        <v>134</v>
      </c>
      <c r="D35" s="371"/>
      <c r="E35" s="279">
        <v>35807</v>
      </c>
      <c r="F35" s="279">
        <v>0</v>
      </c>
      <c r="G35" s="279">
        <v>35807</v>
      </c>
      <c r="H35" s="279">
        <v>22069</v>
      </c>
      <c r="I35" s="279">
        <v>0</v>
      </c>
      <c r="J35" s="280">
        <v>22069</v>
      </c>
    </row>
    <row r="36" spans="1:10" ht="15.75" x14ac:dyDescent="0.25">
      <c r="A36" s="6"/>
      <c r="B36" s="6" t="s">
        <v>534</v>
      </c>
      <c r="C36" s="8" t="s">
        <v>135</v>
      </c>
      <c r="D36" s="371"/>
      <c r="E36" s="279">
        <v>2080538</v>
      </c>
      <c r="F36" s="279">
        <v>0</v>
      </c>
      <c r="G36" s="279">
        <v>2080538</v>
      </c>
      <c r="H36" s="279">
        <v>1262679</v>
      </c>
      <c r="I36" s="279">
        <v>0</v>
      </c>
      <c r="J36" s="280">
        <v>1262679</v>
      </c>
    </row>
    <row r="37" spans="1:10" ht="15.75" x14ac:dyDescent="0.25">
      <c r="A37" s="6"/>
      <c r="B37" s="6" t="s">
        <v>535</v>
      </c>
      <c r="C37" s="18" t="s">
        <v>325</v>
      </c>
      <c r="D37" s="371"/>
      <c r="E37" s="279">
        <v>3918</v>
      </c>
      <c r="F37" s="279">
        <v>0</v>
      </c>
      <c r="G37" s="279">
        <v>3918</v>
      </c>
      <c r="H37" s="279">
        <v>3002</v>
      </c>
      <c r="I37" s="279">
        <v>0</v>
      </c>
      <c r="J37" s="280">
        <v>3002</v>
      </c>
    </row>
    <row r="38" spans="1:10" ht="15.75" x14ac:dyDescent="0.25">
      <c r="A38" s="6"/>
      <c r="B38" s="6" t="s">
        <v>536</v>
      </c>
      <c r="C38" s="18" t="s">
        <v>186</v>
      </c>
      <c r="D38" s="371"/>
      <c r="E38" s="279">
        <v>0</v>
      </c>
      <c r="F38" s="279">
        <v>0</v>
      </c>
      <c r="G38" s="279">
        <v>0</v>
      </c>
      <c r="H38" s="279">
        <v>0</v>
      </c>
      <c r="I38" s="279">
        <v>0</v>
      </c>
      <c r="J38" s="280">
        <v>0</v>
      </c>
    </row>
    <row r="39" spans="1:10" ht="15.75" x14ac:dyDescent="0.25">
      <c r="A39" s="6"/>
      <c r="B39" s="6" t="s">
        <v>537</v>
      </c>
      <c r="C39" s="8" t="s">
        <v>187</v>
      </c>
      <c r="D39" s="371"/>
      <c r="E39" s="279">
        <v>0</v>
      </c>
      <c r="F39" s="279">
        <v>0</v>
      </c>
      <c r="G39" s="279">
        <v>0</v>
      </c>
      <c r="H39" s="279">
        <v>0</v>
      </c>
      <c r="I39" s="279">
        <v>0</v>
      </c>
      <c r="J39" s="280">
        <v>0</v>
      </c>
    </row>
    <row r="40" spans="1:10" ht="15.75" x14ac:dyDescent="0.25">
      <c r="A40" s="6"/>
      <c r="B40" s="6" t="s">
        <v>538</v>
      </c>
      <c r="C40" s="8" t="s">
        <v>136</v>
      </c>
      <c r="D40" s="371"/>
      <c r="E40" s="279">
        <v>102654</v>
      </c>
      <c r="F40" s="279">
        <v>0</v>
      </c>
      <c r="G40" s="279">
        <v>102654</v>
      </c>
      <c r="H40" s="279">
        <v>52011</v>
      </c>
      <c r="I40" s="279">
        <v>0</v>
      </c>
      <c r="J40" s="280">
        <v>52011</v>
      </c>
    </row>
    <row r="41" spans="1:10" ht="15.75" x14ac:dyDescent="0.25">
      <c r="A41" s="6"/>
      <c r="B41" s="176" t="s">
        <v>539</v>
      </c>
      <c r="C41" s="8" t="s">
        <v>137</v>
      </c>
      <c r="D41" s="371"/>
      <c r="E41" s="279">
        <v>0</v>
      </c>
      <c r="F41" s="279">
        <v>0</v>
      </c>
      <c r="G41" s="279">
        <v>0</v>
      </c>
      <c r="H41" s="279">
        <v>0</v>
      </c>
      <c r="I41" s="279">
        <v>0</v>
      </c>
      <c r="J41" s="280">
        <v>0</v>
      </c>
    </row>
    <row r="42" spans="1:10" ht="15.75" x14ac:dyDescent="0.25">
      <c r="A42" s="6"/>
      <c r="B42" s="6" t="s">
        <v>540</v>
      </c>
      <c r="C42" s="8" t="s">
        <v>138</v>
      </c>
      <c r="D42" s="371"/>
      <c r="E42" s="279">
        <v>0</v>
      </c>
      <c r="F42" s="279">
        <v>0</v>
      </c>
      <c r="G42" s="279">
        <v>0</v>
      </c>
      <c r="H42" s="279">
        <v>0</v>
      </c>
      <c r="I42" s="279">
        <v>0</v>
      </c>
      <c r="J42" s="280">
        <v>0</v>
      </c>
    </row>
    <row r="43" spans="1:10" ht="15.75" x14ac:dyDescent="0.25">
      <c r="A43" s="6"/>
      <c r="B43" s="6" t="s">
        <v>541</v>
      </c>
      <c r="C43" s="8" t="s">
        <v>139</v>
      </c>
      <c r="D43" s="371"/>
      <c r="E43" s="279">
        <v>0</v>
      </c>
      <c r="F43" s="279">
        <v>0</v>
      </c>
      <c r="G43" s="279">
        <v>0</v>
      </c>
      <c r="H43" s="279">
        <v>0</v>
      </c>
      <c r="I43" s="279">
        <v>0</v>
      </c>
      <c r="J43" s="280">
        <v>0</v>
      </c>
    </row>
    <row r="44" spans="1:10" ht="15.75" x14ac:dyDescent="0.25">
      <c r="A44" s="6"/>
      <c r="B44" s="29" t="s">
        <v>50</v>
      </c>
      <c r="C44" s="12" t="s">
        <v>140</v>
      </c>
      <c r="D44" s="370" t="s">
        <v>344</v>
      </c>
      <c r="E44" s="278">
        <v>6634405</v>
      </c>
      <c r="F44" s="278">
        <v>50549242</v>
      </c>
      <c r="G44" s="278">
        <v>57183647</v>
      </c>
      <c r="H44" s="278">
        <v>7182905</v>
      </c>
      <c r="I44" s="278">
        <v>25158089</v>
      </c>
      <c r="J44" s="281">
        <v>32340994</v>
      </c>
    </row>
    <row r="45" spans="1:10" ht="15.75" x14ac:dyDescent="0.25">
      <c r="A45" s="6"/>
      <c r="B45" s="175" t="s">
        <v>52</v>
      </c>
      <c r="C45" s="140" t="s">
        <v>218</v>
      </c>
      <c r="D45" s="373"/>
      <c r="E45" s="279">
        <v>0</v>
      </c>
      <c r="F45" s="279">
        <v>0</v>
      </c>
      <c r="G45" s="279">
        <v>0</v>
      </c>
      <c r="H45" s="279">
        <v>0</v>
      </c>
      <c r="I45" s="279">
        <v>0</v>
      </c>
      <c r="J45" s="280">
        <v>0</v>
      </c>
    </row>
    <row r="46" spans="1:10" ht="15.75" x14ac:dyDescent="0.25">
      <c r="A46" s="6"/>
      <c r="B46" s="175" t="s">
        <v>199</v>
      </c>
      <c r="C46" s="140" t="s">
        <v>219</v>
      </c>
      <c r="D46" s="373"/>
      <c r="E46" s="279">
        <v>0</v>
      </c>
      <c r="F46" s="279">
        <v>0</v>
      </c>
      <c r="G46" s="279">
        <v>0</v>
      </c>
      <c r="H46" s="279">
        <v>0</v>
      </c>
      <c r="I46" s="279">
        <v>0</v>
      </c>
      <c r="J46" s="280">
        <v>0</v>
      </c>
    </row>
    <row r="47" spans="1:10" ht="15.75" x14ac:dyDescent="0.25">
      <c r="A47" s="6"/>
      <c r="B47" s="175" t="s">
        <v>200</v>
      </c>
      <c r="C47" s="140" t="s">
        <v>220</v>
      </c>
      <c r="D47" s="373"/>
      <c r="E47" s="279">
        <v>0</v>
      </c>
      <c r="F47" s="279">
        <v>0</v>
      </c>
      <c r="G47" s="279">
        <v>0</v>
      </c>
      <c r="H47" s="279">
        <v>0</v>
      </c>
      <c r="I47" s="279">
        <v>0</v>
      </c>
      <c r="J47" s="280">
        <v>0</v>
      </c>
    </row>
    <row r="48" spans="1:10" ht="15.75" x14ac:dyDescent="0.25">
      <c r="A48" s="6"/>
      <c r="B48" s="175" t="s">
        <v>201</v>
      </c>
      <c r="C48" s="140" t="s">
        <v>221</v>
      </c>
      <c r="D48" s="373"/>
      <c r="E48" s="279">
        <v>0</v>
      </c>
      <c r="F48" s="279">
        <v>0</v>
      </c>
      <c r="G48" s="279">
        <v>0</v>
      </c>
      <c r="H48" s="279">
        <v>0</v>
      </c>
      <c r="I48" s="279">
        <v>0</v>
      </c>
      <c r="J48" s="280">
        <v>0</v>
      </c>
    </row>
    <row r="49" spans="1:10" ht="15.75" x14ac:dyDescent="0.25">
      <c r="A49" s="6"/>
      <c r="B49" s="175" t="s">
        <v>54</v>
      </c>
      <c r="C49" s="140" t="s">
        <v>206</v>
      </c>
      <c r="D49" s="373"/>
      <c r="E49" s="279">
        <v>6634405</v>
      </c>
      <c r="F49" s="279">
        <v>50549242</v>
      </c>
      <c r="G49" s="279">
        <v>57183647</v>
      </c>
      <c r="H49" s="279">
        <v>7182905</v>
      </c>
      <c r="I49" s="279">
        <v>25158089</v>
      </c>
      <c r="J49" s="280">
        <v>32340994</v>
      </c>
    </row>
    <row r="50" spans="1:10" ht="15.75" x14ac:dyDescent="0.25">
      <c r="A50" s="6"/>
      <c r="B50" s="176" t="s">
        <v>222</v>
      </c>
      <c r="C50" s="8" t="s">
        <v>195</v>
      </c>
      <c r="D50" s="373"/>
      <c r="E50" s="279">
        <v>6634405</v>
      </c>
      <c r="F50" s="279">
        <v>46742180</v>
      </c>
      <c r="G50" s="279">
        <v>53376585</v>
      </c>
      <c r="H50" s="279">
        <v>7182905</v>
      </c>
      <c r="I50" s="279">
        <v>19780227</v>
      </c>
      <c r="J50" s="280">
        <v>26963132</v>
      </c>
    </row>
    <row r="51" spans="1:10" ht="15.75" x14ac:dyDescent="0.25">
      <c r="A51" s="6"/>
      <c r="B51" s="176" t="s">
        <v>223</v>
      </c>
      <c r="C51" s="8" t="s">
        <v>141</v>
      </c>
      <c r="D51" s="371"/>
      <c r="E51" s="279">
        <v>2796955</v>
      </c>
      <c r="F51" s="279">
        <v>22887142</v>
      </c>
      <c r="G51" s="279">
        <v>25684097</v>
      </c>
      <c r="H51" s="279">
        <v>1847030</v>
      </c>
      <c r="I51" s="279">
        <v>8868953</v>
      </c>
      <c r="J51" s="280">
        <v>10715983</v>
      </c>
    </row>
    <row r="52" spans="1:10" ht="15.75" x14ac:dyDescent="0.25">
      <c r="A52" s="6"/>
      <c r="B52" s="176" t="s">
        <v>224</v>
      </c>
      <c r="C52" s="8" t="s">
        <v>142</v>
      </c>
      <c r="D52" s="371"/>
      <c r="E52" s="279">
        <v>3837450</v>
      </c>
      <c r="F52" s="279">
        <v>23855038</v>
      </c>
      <c r="G52" s="279">
        <v>27692488</v>
      </c>
      <c r="H52" s="279">
        <v>5335875</v>
      </c>
      <c r="I52" s="279">
        <v>10911274</v>
      </c>
      <c r="J52" s="280">
        <v>16247149</v>
      </c>
    </row>
    <row r="53" spans="1:10" ht="15.75" x14ac:dyDescent="0.25">
      <c r="A53" s="6"/>
      <c r="B53" s="176" t="s">
        <v>225</v>
      </c>
      <c r="C53" s="8" t="s">
        <v>332</v>
      </c>
      <c r="D53" s="371"/>
      <c r="E53" s="279">
        <v>0</v>
      </c>
      <c r="F53" s="279">
        <v>3807062</v>
      </c>
      <c r="G53" s="279">
        <v>3807062</v>
      </c>
      <c r="H53" s="279">
        <v>0</v>
      </c>
      <c r="I53" s="279">
        <v>5377862</v>
      </c>
      <c r="J53" s="280">
        <v>5377862</v>
      </c>
    </row>
    <row r="54" spans="1:10" ht="15.75" x14ac:dyDescent="0.25">
      <c r="A54" s="6"/>
      <c r="B54" s="176" t="s">
        <v>56</v>
      </c>
      <c r="C54" s="8" t="s">
        <v>73</v>
      </c>
      <c r="D54" s="371"/>
      <c r="E54" s="279">
        <v>0</v>
      </c>
      <c r="F54" s="279">
        <v>0</v>
      </c>
      <c r="G54" s="279">
        <v>0</v>
      </c>
      <c r="H54" s="279">
        <v>0</v>
      </c>
      <c r="I54" s="279">
        <v>0</v>
      </c>
      <c r="J54" s="280">
        <v>0</v>
      </c>
    </row>
    <row r="55" spans="1:10" ht="15.75" x14ac:dyDescent="0.25">
      <c r="A55" s="6"/>
      <c r="B55" s="177" t="s">
        <v>143</v>
      </c>
      <c r="C55" s="168"/>
      <c r="D55" s="371"/>
      <c r="E55" s="278">
        <v>569109009</v>
      </c>
      <c r="F55" s="278">
        <v>182060303</v>
      </c>
      <c r="G55" s="278">
        <v>751169312</v>
      </c>
      <c r="H55" s="278">
        <v>500858383</v>
      </c>
      <c r="I55" s="278">
        <v>103842397</v>
      </c>
      <c r="J55" s="281">
        <v>604700780</v>
      </c>
    </row>
    <row r="56" spans="1:10" ht="15.75" x14ac:dyDescent="0.25">
      <c r="A56" s="6"/>
      <c r="B56" s="29" t="s">
        <v>60</v>
      </c>
      <c r="C56" s="12" t="s">
        <v>144</v>
      </c>
      <c r="D56" s="371"/>
      <c r="E56" s="278">
        <v>8229706</v>
      </c>
      <c r="F56" s="278">
        <v>14031401</v>
      </c>
      <c r="G56" s="278">
        <v>22261107</v>
      </c>
      <c r="H56" s="278">
        <v>6623268</v>
      </c>
      <c r="I56" s="278">
        <v>7591452</v>
      </c>
      <c r="J56" s="281">
        <v>14214720</v>
      </c>
    </row>
    <row r="57" spans="1:10" ht="15.75" x14ac:dyDescent="0.25">
      <c r="A57" s="6"/>
      <c r="B57" s="176" t="s">
        <v>542</v>
      </c>
      <c r="C57" s="8" t="s">
        <v>145</v>
      </c>
      <c r="D57" s="371"/>
      <c r="E57" s="279">
        <v>0</v>
      </c>
      <c r="F57" s="279">
        <v>0</v>
      </c>
      <c r="G57" s="279">
        <v>0</v>
      </c>
      <c r="H57" s="279">
        <v>0</v>
      </c>
      <c r="I57" s="279">
        <v>0</v>
      </c>
      <c r="J57" s="280">
        <v>0</v>
      </c>
    </row>
    <row r="58" spans="1:10" ht="15.75" x14ac:dyDescent="0.25">
      <c r="A58" s="6"/>
      <c r="B58" s="176" t="s">
        <v>543</v>
      </c>
      <c r="C58" s="8" t="s">
        <v>146</v>
      </c>
      <c r="D58" s="371"/>
      <c r="E58" s="279">
        <v>0</v>
      </c>
      <c r="F58" s="279">
        <v>0</v>
      </c>
      <c r="G58" s="279">
        <v>0</v>
      </c>
      <c r="H58" s="279">
        <v>0</v>
      </c>
      <c r="I58" s="279">
        <v>0</v>
      </c>
      <c r="J58" s="280">
        <v>0</v>
      </c>
    </row>
    <row r="59" spans="1:10" ht="15.75" x14ac:dyDescent="0.25">
      <c r="A59" s="6"/>
      <c r="B59" s="176" t="s">
        <v>544</v>
      </c>
      <c r="C59" s="8" t="s">
        <v>147</v>
      </c>
      <c r="D59" s="371"/>
      <c r="E59" s="279">
        <v>3820057</v>
      </c>
      <c r="F59" s="279">
        <v>857390</v>
      </c>
      <c r="G59" s="279">
        <v>4677447</v>
      </c>
      <c r="H59" s="279">
        <v>2729573</v>
      </c>
      <c r="I59" s="279">
        <v>355166</v>
      </c>
      <c r="J59" s="280">
        <v>3084739</v>
      </c>
    </row>
    <row r="60" spans="1:10" ht="15.75" x14ac:dyDescent="0.25">
      <c r="A60" s="6"/>
      <c r="B60" s="176" t="s">
        <v>545</v>
      </c>
      <c r="C60" s="8" t="s">
        <v>148</v>
      </c>
      <c r="D60" s="371"/>
      <c r="E60" s="279">
        <v>1108114</v>
      </c>
      <c r="F60" s="279">
        <v>417515</v>
      </c>
      <c r="G60" s="279">
        <v>1525629</v>
      </c>
      <c r="H60" s="279">
        <v>968091</v>
      </c>
      <c r="I60" s="279">
        <v>217904</v>
      </c>
      <c r="J60" s="280">
        <v>1185995</v>
      </c>
    </row>
    <row r="61" spans="1:10" ht="15.75" x14ac:dyDescent="0.25">
      <c r="A61" s="6"/>
      <c r="B61" s="176" t="s">
        <v>546</v>
      </c>
      <c r="C61" s="8" t="s">
        <v>149</v>
      </c>
      <c r="D61" s="371"/>
      <c r="E61" s="279">
        <v>0</v>
      </c>
      <c r="F61" s="279">
        <v>0</v>
      </c>
      <c r="G61" s="279">
        <v>0</v>
      </c>
      <c r="H61" s="279">
        <v>0</v>
      </c>
      <c r="I61" s="279">
        <v>0</v>
      </c>
      <c r="J61" s="280">
        <v>0</v>
      </c>
    </row>
    <row r="62" spans="1:10" ht="15.75" x14ac:dyDescent="0.25">
      <c r="A62" s="6"/>
      <c r="B62" s="176" t="s">
        <v>547</v>
      </c>
      <c r="C62" s="8" t="s">
        <v>150</v>
      </c>
      <c r="D62" s="371"/>
      <c r="E62" s="279">
        <v>0</v>
      </c>
      <c r="F62" s="279">
        <v>0</v>
      </c>
      <c r="G62" s="279">
        <v>0</v>
      </c>
      <c r="H62" s="279">
        <v>0</v>
      </c>
      <c r="I62" s="279">
        <v>0</v>
      </c>
      <c r="J62" s="280">
        <v>0</v>
      </c>
    </row>
    <row r="63" spans="1:10" ht="15.75" x14ac:dyDescent="0.25">
      <c r="A63" s="6"/>
      <c r="B63" s="176" t="s">
        <v>548</v>
      </c>
      <c r="C63" s="8" t="s">
        <v>151</v>
      </c>
      <c r="D63" s="371"/>
      <c r="E63" s="279">
        <v>2659</v>
      </c>
      <c r="F63" s="279">
        <v>6084348</v>
      </c>
      <c r="G63" s="279">
        <v>6087007</v>
      </c>
      <c r="H63" s="279">
        <v>0</v>
      </c>
      <c r="I63" s="279">
        <v>1184805</v>
      </c>
      <c r="J63" s="280">
        <v>1184805</v>
      </c>
    </row>
    <row r="64" spans="1:10" ht="15.75" x14ac:dyDescent="0.25">
      <c r="A64" s="6"/>
      <c r="B64" s="176" t="s">
        <v>549</v>
      </c>
      <c r="C64" s="8" t="s">
        <v>152</v>
      </c>
      <c r="D64" s="371"/>
      <c r="E64" s="279">
        <v>3298876</v>
      </c>
      <c r="F64" s="279">
        <v>6672148</v>
      </c>
      <c r="G64" s="279">
        <v>9971024</v>
      </c>
      <c r="H64" s="279">
        <v>2925604</v>
      </c>
      <c r="I64" s="279">
        <v>5833577</v>
      </c>
      <c r="J64" s="280">
        <v>8759181</v>
      </c>
    </row>
    <row r="65" spans="1:10" ht="15.75" x14ac:dyDescent="0.25">
      <c r="A65" s="6"/>
      <c r="B65" s="29" t="s">
        <v>61</v>
      </c>
      <c r="C65" s="12" t="s">
        <v>153</v>
      </c>
      <c r="D65" s="371"/>
      <c r="E65" s="278">
        <v>560879303</v>
      </c>
      <c r="F65" s="278">
        <v>167838231</v>
      </c>
      <c r="G65" s="278">
        <v>728717534</v>
      </c>
      <c r="H65" s="278">
        <v>494235115</v>
      </c>
      <c r="I65" s="278">
        <v>96148511</v>
      </c>
      <c r="J65" s="281">
        <v>590383626</v>
      </c>
    </row>
    <row r="66" spans="1:10" ht="15.75" x14ac:dyDescent="0.25">
      <c r="A66" s="6"/>
      <c r="B66" s="178" t="s">
        <v>550</v>
      </c>
      <c r="C66" s="8" t="s">
        <v>154</v>
      </c>
      <c r="D66" s="371"/>
      <c r="E66" s="279">
        <v>49911</v>
      </c>
      <c r="F66" s="279">
        <v>0</v>
      </c>
      <c r="G66" s="279">
        <v>49911</v>
      </c>
      <c r="H66" s="279">
        <v>72701</v>
      </c>
      <c r="I66" s="279">
        <v>0</v>
      </c>
      <c r="J66" s="280">
        <v>72701</v>
      </c>
    </row>
    <row r="67" spans="1:10" ht="15.75" x14ac:dyDescent="0.25">
      <c r="A67" s="6"/>
      <c r="B67" s="176" t="s">
        <v>551</v>
      </c>
      <c r="C67" s="8" t="s">
        <v>155</v>
      </c>
      <c r="D67" s="371"/>
      <c r="E67" s="279">
        <v>214477839</v>
      </c>
      <c r="F67" s="279">
        <v>35159060</v>
      </c>
      <c r="G67" s="279">
        <v>249636899</v>
      </c>
      <c r="H67" s="279">
        <v>182565228</v>
      </c>
      <c r="I67" s="279">
        <v>20011591</v>
      </c>
      <c r="J67" s="280">
        <v>202576819</v>
      </c>
    </row>
    <row r="68" spans="1:10" ht="15.75" x14ac:dyDescent="0.25">
      <c r="A68" s="6"/>
      <c r="B68" s="178" t="s">
        <v>552</v>
      </c>
      <c r="C68" s="8" t="s">
        <v>156</v>
      </c>
      <c r="D68" s="371"/>
      <c r="E68" s="279">
        <v>10349977</v>
      </c>
      <c r="F68" s="279">
        <v>7355924</v>
      </c>
      <c r="G68" s="279">
        <v>17705901</v>
      </c>
      <c r="H68" s="279">
        <v>8269560</v>
      </c>
      <c r="I68" s="279">
        <v>2435120</v>
      </c>
      <c r="J68" s="280">
        <v>10704680</v>
      </c>
    </row>
    <row r="69" spans="1:10" ht="15.75" x14ac:dyDescent="0.25">
      <c r="A69" s="6"/>
      <c r="B69" s="176" t="s">
        <v>553</v>
      </c>
      <c r="C69" s="8" t="s">
        <v>157</v>
      </c>
      <c r="D69" s="371"/>
      <c r="E69" s="279">
        <v>0</v>
      </c>
      <c r="F69" s="279">
        <v>0</v>
      </c>
      <c r="G69" s="279">
        <v>0</v>
      </c>
      <c r="H69" s="279">
        <v>0</v>
      </c>
      <c r="I69" s="279">
        <v>0</v>
      </c>
      <c r="J69" s="280">
        <v>0</v>
      </c>
    </row>
    <row r="70" spans="1:10" ht="15.75" x14ac:dyDescent="0.25">
      <c r="A70" s="6"/>
      <c r="B70" s="178" t="s">
        <v>554</v>
      </c>
      <c r="C70" s="8" t="s">
        <v>158</v>
      </c>
      <c r="D70" s="371"/>
      <c r="E70" s="279">
        <v>57526765</v>
      </c>
      <c r="F70" s="279">
        <v>3214423</v>
      </c>
      <c r="G70" s="279">
        <v>60741188</v>
      </c>
      <c r="H70" s="279">
        <v>62581608</v>
      </c>
      <c r="I70" s="279">
        <v>1350437</v>
      </c>
      <c r="J70" s="280">
        <v>63932045</v>
      </c>
    </row>
    <row r="71" spans="1:10" ht="15.75" x14ac:dyDescent="0.25">
      <c r="A71" s="6"/>
      <c r="B71" s="176" t="s">
        <v>555</v>
      </c>
      <c r="C71" s="8" t="s">
        <v>159</v>
      </c>
      <c r="D71" s="371"/>
      <c r="E71" s="279">
        <v>278239866</v>
      </c>
      <c r="F71" s="279">
        <v>122108824</v>
      </c>
      <c r="G71" s="279">
        <v>400348690</v>
      </c>
      <c r="H71" s="279">
        <v>240505750</v>
      </c>
      <c r="I71" s="279">
        <v>72351363</v>
      </c>
      <c r="J71" s="280">
        <v>312857113</v>
      </c>
    </row>
    <row r="72" spans="1:10" ht="15.75" x14ac:dyDescent="0.25">
      <c r="A72" s="6"/>
      <c r="B72" s="176" t="s">
        <v>556</v>
      </c>
      <c r="C72" s="8" t="s">
        <v>160</v>
      </c>
      <c r="D72" s="371"/>
      <c r="E72" s="279">
        <v>234945</v>
      </c>
      <c r="F72" s="279">
        <v>0</v>
      </c>
      <c r="G72" s="279">
        <v>234945</v>
      </c>
      <c r="H72" s="279">
        <v>240268</v>
      </c>
      <c r="I72" s="279">
        <v>0</v>
      </c>
      <c r="J72" s="280">
        <v>240268</v>
      </c>
    </row>
    <row r="73" spans="1:10" ht="15.75" x14ac:dyDescent="0.25">
      <c r="A73" s="6"/>
      <c r="B73" s="29" t="s">
        <v>62</v>
      </c>
      <c r="C73" s="24" t="s">
        <v>161</v>
      </c>
      <c r="D73" s="371"/>
      <c r="E73" s="278">
        <v>0</v>
      </c>
      <c r="F73" s="278">
        <v>190671</v>
      </c>
      <c r="G73" s="278">
        <v>190671</v>
      </c>
      <c r="H73" s="278">
        <v>0</v>
      </c>
      <c r="I73" s="278">
        <v>102434</v>
      </c>
      <c r="J73" s="281">
        <v>102434</v>
      </c>
    </row>
    <row r="74" spans="1:10" ht="15.75" x14ac:dyDescent="0.25">
      <c r="A74" s="6"/>
      <c r="B74" s="6"/>
      <c r="C74" s="18"/>
      <c r="D74" s="371"/>
      <c r="E74" s="279"/>
      <c r="F74" s="279"/>
      <c r="G74" s="279"/>
      <c r="H74" s="279"/>
      <c r="I74" s="279"/>
      <c r="J74" s="280"/>
    </row>
    <row r="75" spans="1:10" ht="15.75" x14ac:dyDescent="0.25">
      <c r="A75" s="30"/>
      <c r="B75" s="30"/>
      <c r="C75" s="179" t="s">
        <v>162</v>
      </c>
      <c r="D75" s="33"/>
      <c r="E75" s="282">
        <v>584740059</v>
      </c>
      <c r="F75" s="282">
        <v>245240401</v>
      </c>
      <c r="G75" s="282">
        <v>829980460</v>
      </c>
      <c r="H75" s="282">
        <v>515173948</v>
      </c>
      <c r="I75" s="282">
        <v>136010304</v>
      </c>
      <c r="J75" s="283">
        <v>651184252</v>
      </c>
    </row>
    <row r="79" spans="1:10" x14ac:dyDescent="0.2">
      <c r="E79" s="276">
        <f t="shared" ref="E79:J79" si="0">+E9-E10-E27-E44</f>
        <v>0</v>
      </c>
      <c r="F79" s="276">
        <f t="shared" si="0"/>
        <v>0</v>
      </c>
      <c r="G79" s="276">
        <f t="shared" si="0"/>
        <v>0</v>
      </c>
      <c r="H79" s="276">
        <f t="shared" si="0"/>
        <v>0</v>
      </c>
      <c r="I79" s="276">
        <f t="shared" si="0"/>
        <v>0</v>
      </c>
      <c r="J79" s="276">
        <f t="shared" si="0"/>
        <v>0</v>
      </c>
    </row>
    <row r="80" spans="1:10" x14ac:dyDescent="0.2">
      <c r="E80" s="276">
        <f t="shared" ref="E80:J80" si="1">+E10-E11-E15-E18-E21-E22-E25-E26</f>
        <v>0</v>
      </c>
      <c r="F80" s="276">
        <f t="shared" si="1"/>
        <v>0</v>
      </c>
      <c r="G80" s="276">
        <f t="shared" si="1"/>
        <v>0</v>
      </c>
      <c r="H80" s="276">
        <f t="shared" si="1"/>
        <v>0</v>
      </c>
      <c r="I80" s="276">
        <f t="shared" si="1"/>
        <v>0</v>
      </c>
      <c r="J80" s="276">
        <f t="shared" si="1"/>
        <v>0</v>
      </c>
    </row>
    <row r="81" spans="5:10" x14ac:dyDescent="0.2">
      <c r="E81" s="276">
        <f t="shared" ref="E81:J81" si="2">+E11-E12-E13-E14</f>
        <v>0</v>
      </c>
      <c r="F81" s="276">
        <f t="shared" si="2"/>
        <v>0</v>
      </c>
      <c r="G81" s="276">
        <f t="shared" si="2"/>
        <v>0</v>
      </c>
      <c r="H81" s="276">
        <f t="shared" si="2"/>
        <v>0</v>
      </c>
      <c r="I81" s="276">
        <f t="shared" si="2"/>
        <v>0</v>
      </c>
      <c r="J81" s="276">
        <f t="shared" si="2"/>
        <v>0</v>
      </c>
    </row>
    <row r="82" spans="5:10" x14ac:dyDescent="0.2">
      <c r="E82" s="276">
        <f t="shared" ref="E82:J82" si="3">+E15-E16-E17</f>
        <v>0</v>
      </c>
      <c r="F82" s="276">
        <f t="shared" si="3"/>
        <v>0</v>
      </c>
      <c r="G82" s="276">
        <f t="shared" si="3"/>
        <v>0</v>
      </c>
      <c r="H82" s="276">
        <f t="shared" si="3"/>
        <v>0</v>
      </c>
      <c r="I82" s="276">
        <f t="shared" si="3"/>
        <v>0</v>
      </c>
      <c r="J82" s="276">
        <f t="shared" si="3"/>
        <v>0</v>
      </c>
    </row>
    <row r="83" spans="5:10" x14ac:dyDescent="0.2">
      <c r="E83" s="276">
        <f t="shared" ref="E83:J83" si="4">+E22-E23-E24</f>
        <v>0</v>
      </c>
      <c r="F83" s="276">
        <f t="shared" si="4"/>
        <v>0</v>
      </c>
      <c r="G83" s="276">
        <f t="shared" si="4"/>
        <v>0</v>
      </c>
      <c r="H83" s="276">
        <f t="shared" si="4"/>
        <v>0</v>
      </c>
      <c r="I83" s="276">
        <f t="shared" si="4"/>
        <v>0</v>
      </c>
      <c r="J83" s="276">
        <f t="shared" si="4"/>
        <v>0</v>
      </c>
    </row>
    <row r="84" spans="5:10" x14ac:dyDescent="0.2">
      <c r="E84" s="276">
        <f t="shared" ref="E84:J84" si="5">+E27-E28-E41</f>
        <v>0</v>
      </c>
      <c r="F84" s="276">
        <f t="shared" si="5"/>
        <v>0</v>
      </c>
      <c r="G84" s="276">
        <f t="shared" si="5"/>
        <v>0</v>
      </c>
      <c r="H84" s="276">
        <f t="shared" si="5"/>
        <v>0</v>
      </c>
      <c r="I84" s="276">
        <f t="shared" si="5"/>
        <v>0</v>
      </c>
      <c r="J84" s="276">
        <f t="shared" si="5"/>
        <v>0</v>
      </c>
    </row>
    <row r="85" spans="5:10" x14ac:dyDescent="0.2">
      <c r="E85" s="276">
        <f t="shared" ref="E85:J85" si="6">+E28-SUM(E29:E40)</f>
        <v>0</v>
      </c>
      <c r="F85" s="276">
        <f t="shared" si="6"/>
        <v>0</v>
      </c>
      <c r="G85" s="276">
        <f t="shared" si="6"/>
        <v>0</v>
      </c>
      <c r="H85" s="276">
        <f t="shared" si="6"/>
        <v>0</v>
      </c>
      <c r="I85" s="276">
        <f t="shared" si="6"/>
        <v>0</v>
      </c>
      <c r="J85" s="276">
        <f t="shared" si="6"/>
        <v>0</v>
      </c>
    </row>
    <row r="86" spans="5:10" x14ac:dyDescent="0.2">
      <c r="E86" s="276">
        <f t="shared" ref="E86:J86" si="7">+E41-E42-E43</f>
        <v>0</v>
      </c>
      <c r="F86" s="276">
        <f t="shared" si="7"/>
        <v>0</v>
      </c>
      <c r="G86" s="276">
        <f t="shared" si="7"/>
        <v>0</v>
      </c>
      <c r="H86" s="276">
        <f t="shared" si="7"/>
        <v>0</v>
      </c>
      <c r="I86" s="276">
        <f t="shared" si="7"/>
        <v>0</v>
      </c>
      <c r="J86" s="276">
        <f t="shared" si="7"/>
        <v>0</v>
      </c>
    </row>
    <row r="87" spans="5:10" x14ac:dyDescent="0.2">
      <c r="E87" s="276">
        <f t="shared" ref="E87:J87" si="8">+E44-E45-E49-E54</f>
        <v>0</v>
      </c>
      <c r="F87" s="276">
        <f t="shared" si="8"/>
        <v>0</v>
      </c>
      <c r="G87" s="276">
        <f t="shared" si="8"/>
        <v>0</v>
      </c>
      <c r="H87" s="276">
        <f t="shared" si="8"/>
        <v>0</v>
      </c>
      <c r="I87" s="276">
        <f t="shared" si="8"/>
        <v>0</v>
      </c>
      <c r="J87" s="276">
        <f t="shared" si="8"/>
        <v>0</v>
      </c>
    </row>
    <row r="88" spans="5:10" x14ac:dyDescent="0.2">
      <c r="E88" s="276">
        <f t="shared" ref="E88:J88" si="9">+E45-E46-E47-E48</f>
        <v>0</v>
      </c>
      <c r="F88" s="276">
        <f t="shared" si="9"/>
        <v>0</v>
      </c>
      <c r="G88" s="276">
        <f t="shared" si="9"/>
        <v>0</v>
      </c>
      <c r="H88" s="276">
        <f t="shared" si="9"/>
        <v>0</v>
      </c>
      <c r="I88" s="276">
        <f t="shared" si="9"/>
        <v>0</v>
      </c>
      <c r="J88" s="276">
        <f t="shared" si="9"/>
        <v>0</v>
      </c>
    </row>
    <row r="89" spans="5:10" x14ac:dyDescent="0.2">
      <c r="E89" s="276">
        <f t="shared" ref="E89:J89" si="10">+E49-E50-E53</f>
        <v>0</v>
      </c>
      <c r="F89" s="276">
        <f t="shared" si="10"/>
        <v>0</v>
      </c>
      <c r="G89" s="276">
        <f t="shared" si="10"/>
        <v>0</v>
      </c>
      <c r="H89" s="276">
        <f t="shared" si="10"/>
        <v>0</v>
      </c>
      <c r="I89" s="276">
        <f t="shared" si="10"/>
        <v>0</v>
      </c>
      <c r="J89" s="276">
        <f t="shared" si="10"/>
        <v>0</v>
      </c>
    </row>
    <row r="90" spans="5:10" x14ac:dyDescent="0.2">
      <c r="E90" s="276">
        <f t="shared" ref="E90:J90" si="11">+E50-E51-E52</f>
        <v>0</v>
      </c>
      <c r="F90" s="276">
        <f t="shared" si="11"/>
        <v>0</v>
      </c>
      <c r="G90" s="276">
        <f t="shared" si="11"/>
        <v>0</v>
      </c>
      <c r="H90" s="276">
        <f t="shared" si="11"/>
        <v>0</v>
      </c>
      <c r="I90" s="276">
        <f t="shared" si="11"/>
        <v>0</v>
      </c>
      <c r="J90" s="276">
        <f t="shared" si="11"/>
        <v>0</v>
      </c>
    </row>
    <row r="91" spans="5:10" x14ac:dyDescent="0.2">
      <c r="E91" s="276">
        <f t="shared" ref="E91:J91" si="12">+E55-E56-E65-E73</f>
        <v>0</v>
      </c>
      <c r="F91" s="276">
        <f t="shared" si="12"/>
        <v>0</v>
      </c>
      <c r="G91" s="276">
        <f t="shared" si="12"/>
        <v>0</v>
      </c>
      <c r="H91" s="276">
        <f t="shared" si="12"/>
        <v>0</v>
      </c>
      <c r="I91" s="276">
        <f t="shared" si="12"/>
        <v>0</v>
      </c>
      <c r="J91" s="276">
        <f t="shared" si="12"/>
        <v>0</v>
      </c>
    </row>
    <row r="92" spans="5:10" x14ac:dyDescent="0.2">
      <c r="E92" s="276">
        <f t="shared" ref="E92:J92" si="13">+E56-SUM(E57:E64)</f>
        <v>0</v>
      </c>
      <c r="F92" s="276">
        <f t="shared" si="13"/>
        <v>0</v>
      </c>
      <c r="G92" s="276">
        <f t="shared" si="13"/>
        <v>0</v>
      </c>
      <c r="H92" s="276">
        <f t="shared" si="13"/>
        <v>0</v>
      </c>
      <c r="I92" s="276">
        <f t="shared" si="13"/>
        <v>0</v>
      </c>
      <c r="J92" s="276">
        <f t="shared" si="13"/>
        <v>0</v>
      </c>
    </row>
    <row r="93" spans="5:10" x14ac:dyDescent="0.2">
      <c r="E93" s="276">
        <f t="shared" ref="E93:J93" si="14">+E65-SUM(E66:E72)</f>
        <v>0</v>
      </c>
      <c r="F93" s="276">
        <f t="shared" si="14"/>
        <v>0</v>
      </c>
      <c r="G93" s="276">
        <f t="shared" si="14"/>
        <v>0</v>
      </c>
      <c r="H93" s="276">
        <f t="shared" si="14"/>
        <v>0</v>
      </c>
      <c r="I93" s="276">
        <f t="shared" si="14"/>
        <v>0</v>
      </c>
      <c r="J93" s="276">
        <f t="shared" si="14"/>
        <v>0</v>
      </c>
    </row>
    <row r="94" spans="5:10" x14ac:dyDescent="0.2">
      <c r="E94" s="276">
        <f>+E75-E9-E55</f>
        <v>0</v>
      </c>
      <c r="F94" s="276">
        <f>+F75-F9-F55</f>
        <v>0</v>
      </c>
      <c r="G94" s="276">
        <f t="shared" ref="G94:J94" si="15">+G75-G9-G55</f>
        <v>0</v>
      </c>
      <c r="H94" s="276">
        <f t="shared" si="15"/>
        <v>0</v>
      </c>
      <c r="I94" s="276">
        <f t="shared" si="15"/>
        <v>0</v>
      </c>
      <c r="J94" s="276">
        <f t="shared" si="15"/>
        <v>0</v>
      </c>
    </row>
    <row r="95" spans="5:10" x14ac:dyDescent="0.2">
      <c r="E95" s="276"/>
    </row>
    <row r="96" spans="5:10" x14ac:dyDescent="0.2">
      <c r="E96" s="276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topLeftCell="B1" zoomScale="60" zoomScaleNormal="70" workbookViewId="0">
      <selection activeCell="D32" sqref="D32"/>
    </sheetView>
  </sheetViews>
  <sheetFormatPr defaultRowHeight="15.75" x14ac:dyDescent="0.25"/>
  <cols>
    <col min="1" max="1" width="3.140625" style="121" customWidth="1"/>
    <col min="2" max="2" width="3.42578125" style="34" customWidth="1"/>
    <col min="3" max="3" width="9.140625" style="35" bestFit="1" customWidth="1"/>
    <col min="4" max="4" width="104.140625" style="34" bestFit="1" customWidth="1"/>
    <col min="5" max="5" width="8.28515625" style="34" bestFit="1" customWidth="1"/>
    <col min="6" max="6" width="31.28515625" style="172" customWidth="1"/>
    <col min="7" max="7" width="27.7109375" style="172" hidden="1" customWidth="1"/>
    <col min="8" max="8" width="24.42578125" style="172" customWidth="1"/>
    <col min="9" max="9" width="17.28515625" style="172" hidden="1" customWidth="1"/>
    <col min="10" max="10" width="2.28515625" style="121" bestFit="1" customWidth="1"/>
    <col min="11" max="11" width="9.140625" style="121"/>
    <col min="12" max="12" width="13" style="298" hidden="1" customWidth="1"/>
    <col min="13" max="13" width="13.5703125" style="121" hidden="1" customWidth="1"/>
    <col min="14" max="14" width="13" style="298" hidden="1" customWidth="1"/>
    <col min="15" max="15" width="9.140625" style="121" customWidth="1"/>
    <col min="16" max="16384" width="9.140625" style="121"/>
  </cols>
  <sheetData>
    <row r="1" spans="2:14" x14ac:dyDescent="0.25">
      <c r="B1" s="8"/>
      <c r="C1" s="7"/>
      <c r="D1" s="8"/>
      <c r="E1" s="8"/>
      <c r="F1" s="8"/>
      <c r="G1" s="8"/>
      <c r="H1" s="231"/>
      <c r="I1" s="231"/>
    </row>
    <row r="2" spans="2:14" x14ac:dyDescent="0.25">
      <c r="B2" s="233"/>
      <c r="C2" s="234"/>
      <c r="D2" s="234"/>
      <c r="E2" s="234"/>
      <c r="F2" s="234"/>
      <c r="G2" s="234"/>
      <c r="H2" s="234"/>
      <c r="I2" s="239"/>
    </row>
    <row r="3" spans="2:14" x14ac:dyDescent="0.25">
      <c r="B3" s="531" t="s">
        <v>568</v>
      </c>
      <c r="C3" s="532"/>
      <c r="D3" s="532"/>
      <c r="E3" s="532"/>
      <c r="F3" s="532"/>
      <c r="G3" s="532"/>
      <c r="H3" s="532"/>
      <c r="I3" s="533"/>
    </row>
    <row r="4" spans="2:14" x14ac:dyDescent="0.25">
      <c r="B4" s="30"/>
      <c r="C4" s="31"/>
      <c r="D4" s="32"/>
      <c r="E4" s="32"/>
      <c r="F4" s="492"/>
      <c r="G4" s="492"/>
      <c r="H4" s="32"/>
      <c r="I4" s="232"/>
    </row>
    <row r="5" spans="2:14" x14ac:dyDescent="0.25">
      <c r="B5" s="6"/>
      <c r="C5" s="7"/>
      <c r="D5" s="8"/>
      <c r="E5" s="186"/>
      <c r="F5" s="590" t="s">
        <v>357</v>
      </c>
      <c r="G5" s="584"/>
      <c r="H5" s="590" t="s">
        <v>357</v>
      </c>
      <c r="I5" s="584"/>
      <c r="J5" s="121" t="s">
        <v>371</v>
      </c>
    </row>
    <row r="6" spans="2:14" ht="15.75" customHeight="1" x14ac:dyDescent="0.25">
      <c r="B6" s="6"/>
      <c r="C6" s="7"/>
      <c r="D6" s="8"/>
      <c r="E6" s="186"/>
      <c r="F6" s="589" t="s">
        <v>305</v>
      </c>
      <c r="G6" s="585"/>
      <c r="H6" s="589" t="s">
        <v>305</v>
      </c>
      <c r="I6" s="585"/>
    </row>
    <row r="7" spans="2:14" x14ac:dyDescent="0.25">
      <c r="B7" s="6"/>
      <c r="C7" s="11"/>
      <c r="D7" s="12" t="s">
        <v>163</v>
      </c>
      <c r="E7" s="208" t="s">
        <v>2</v>
      </c>
      <c r="F7" s="590" t="s">
        <v>0</v>
      </c>
      <c r="G7" s="586"/>
      <c r="H7" s="590" t="s">
        <v>1</v>
      </c>
      <c r="I7" s="586"/>
    </row>
    <row r="8" spans="2:14" ht="15.75" customHeight="1" x14ac:dyDescent="0.25">
      <c r="B8" s="6"/>
      <c r="C8" s="7"/>
      <c r="D8" s="8"/>
      <c r="E8" s="591" t="s">
        <v>362</v>
      </c>
      <c r="F8" s="558" t="s">
        <v>607</v>
      </c>
      <c r="G8" s="587" t="s">
        <v>601</v>
      </c>
      <c r="H8" s="558" t="s">
        <v>606</v>
      </c>
      <c r="I8" s="587" t="s">
        <v>600</v>
      </c>
    </row>
    <row r="9" spans="2:14" ht="15" customHeight="1" x14ac:dyDescent="0.25">
      <c r="B9" s="30"/>
      <c r="C9" s="31"/>
      <c r="D9" s="237"/>
      <c r="E9" s="592"/>
      <c r="F9" s="559"/>
      <c r="G9" s="588"/>
      <c r="H9" s="559"/>
      <c r="I9" s="588"/>
    </row>
    <row r="10" spans="2:14" x14ac:dyDescent="0.25">
      <c r="B10" s="29"/>
      <c r="C10" s="413" t="s">
        <v>36</v>
      </c>
      <c r="D10" s="404" t="s">
        <v>430</v>
      </c>
      <c r="E10" s="187" t="s">
        <v>343</v>
      </c>
      <c r="F10" s="285">
        <v>6085068</v>
      </c>
      <c r="G10" s="363">
        <f>+F10-L10</f>
        <v>0</v>
      </c>
      <c r="H10" s="285">
        <v>4448894</v>
      </c>
      <c r="I10" s="285">
        <f>+H10-N10</f>
        <v>0</v>
      </c>
      <c r="L10" s="298">
        <v>6085068</v>
      </c>
      <c r="N10" s="298">
        <v>4448894</v>
      </c>
    </row>
    <row r="11" spans="2:14" x14ac:dyDescent="0.25">
      <c r="B11" s="6"/>
      <c r="C11" s="414" t="s">
        <v>4</v>
      </c>
      <c r="D11" s="405" t="s">
        <v>190</v>
      </c>
      <c r="E11" s="187"/>
      <c r="F11" s="297">
        <v>4727615</v>
      </c>
      <c r="G11" s="364">
        <f>+F11-L11</f>
        <v>0</v>
      </c>
      <c r="H11" s="297">
        <v>3620496</v>
      </c>
      <c r="I11" s="284">
        <f t="shared" ref="I11:I71" si="0">+H11-N11</f>
        <v>0</v>
      </c>
      <c r="L11" s="298">
        <v>4727615</v>
      </c>
      <c r="N11" s="298">
        <v>3620496</v>
      </c>
    </row>
    <row r="12" spans="2:14" x14ac:dyDescent="0.25">
      <c r="B12" s="6"/>
      <c r="C12" s="414" t="s">
        <v>21</v>
      </c>
      <c r="D12" s="405" t="s">
        <v>188</v>
      </c>
      <c r="E12" s="187"/>
      <c r="F12" s="297">
        <v>116906</v>
      </c>
      <c r="G12" s="364">
        <f t="shared" ref="G12:G17" si="1">+F12-L12</f>
        <v>0</v>
      </c>
      <c r="H12" s="297">
        <v>24741</v>
      </c>
      <c r="I12" s="284">
        <f t="shared" si="0"/>
        <v>0</v>
      </c>
      <c r="L12" s="298">
        <v>116906</v>
      </c>
      <c r="N12" s="298">
        <v>24741</v>
      </c>
    </row>
    <row r="13" spans="2:14" x14ac:dyDescent="0.25">
      <c r="B13" s="6"/>
      <c r="C13" s="414" t="s">
        <v>65</v>
      </c>
      <c r="D13" s="405" t="s">
        <v>239</v>
      </c>
      <c r="E13" s="187"/>
      <c r="F13" s="297">
        <v>1320</v>
      </c>
      <c r="G13" s="364">
        <f t="shared" si="1"/>
        <v>0</v>
      </c>
      <c r="H13" s="297">
        <v>9433</v>
      </c>
      <c r="I13" s="284">
        <f t="shared" si="0"/>
        <v>0</v>
      </c>
      <c r="L13" s="298">
        <v>1320</v>
      </c>
      <c r="N13" s="298">
        <v>9433</v>
      </c>
    </row>
    <row r="14" spans="2:14" x14ac:dyDescent="0.25">
      <c r="B14" s="6"/>
      <c r="C14" s="414" t="s">
        <v>66</v>
      </c>
      <c r="D14" s="405" t="s">
        <v>240</v>
      </c>
      <c r="E14" s="187"/>
      <c r="F14" s="297">
        <v>548</v>
      </c>
      <c r="G14" s="364">
        <f t="shared" si="1"/>
        <v>0</v>
      </c>
      <c r="H14" s="297">
        <v>5619</v>
      </c>
      <c r="I14" s="284">
        <f t="shared" si="0"/>
        <v>0</v>
      </c>
      <c r="L14" s="298">
        <v>548</v>
      </c>
      <c r="N14" s="298">
        <v>5619</v>
      </c>
    </row>
    <row r="15" spans="2:14" x14ac:dyDescent="0.25">
      <c r="B15" s="6"/>
      <c r="C15" s="414" t="s">
        <v>67</v>
      </c>
      <c r="D15" s="405" t="s">
        <v>184</v>
      </c>
      <c r="E15" s="187"/>
      <c r="F15" s="297">
        <v>1137198</v>
      </c>
      <c r="G15" s="364">
        <f t="shared" si="1"/>
        <v>0</v>
      </c>
      <c r="H15" s="297">
        <v>700756</v>
      </c>
      <c r="I15" s="284">
        <f t="shared" si="0"/>
        <v>0</v>
      </c>
      <c r="L15" s="298">
        <v>1137198</v>
      </c>
      <c r="N15" s="298">
        <v>700756</v>
      </c>
    </row>
    <row r="16" spans="2:14" x14ac:dyDescent="0.25">
      <c r="B16" s="6"/>
      <c r="C16" s="414" t="s">
        <v>241</v>
      </c>
      <c r="D16" s="405" t="s">
        <v>390</v>
      </c>
      <c r="E16" s="187"/>
      <c r="F16" s="297">
        <v>57083</v>
      </c>
      <c r="G16" s="364">
        <f t="shared" si="1"/>
        <v>0</v>
      </c>
      <c r="H16" s="297">
        <v>38217</v>
      </c>
      <c r="I16" s="284">
        <f t="shared" si="0"/>
        <v>0</v>
      </c>
      <c r="L16" s="298">
        <v>57083</v>
      </c>
      <c r="N16" s="298">
        <v>38217</v>
      </c>
    </row>
    <row r="17" spans="2:14" x14ac:dyDescent="0.25">
      <c r="B17" s="6"/>
      <c r="C17" s="414" t="s">
        <v>242</v>
      </c>
      <c r="D17" s="405" t="s">
        <v>431</v>
      </c>
      <c r="E17" s="187"/>
      <c r="F17" s="297">
        <v>961248</v>
      </c>
      <c r="G17" s="364">
        <f t="shared" si="1"/>
        <v>0</v>
      </c>
      <c r="H17" s="297">
        <v>555110</v>
      </c>
      <c r="I17" s="284">
        <f t="shared" si="0"/>
        <v>0</v>
      </c>
      <c r="L17" s="298">
        <v>961248</v>
      </c>
      <c r="N17" s="298">
        <v>555110</v>
      </c>
    </row>
    <row r="18" spans="2:14" x14ac:dyDescent="0.25">
      <c r="B18" s="6"/>
      <c r="C18" s="414" t="s">
        <v>243</v>
      </c>
      <c r="D18" s="405" t="s">
        <v>432</v>
      </c>
      <c r="E18" s="187"/>
      <c r="F18" s="297">
        <v>118867</v>
      </c>
      <c r="G18" s="364">
        <f t="shared" ref="G18:G71" si="2">+F18-L18</f>
        <v>0</v>
      </c>
      <c r="H18" s="297">
        <v>107429</v>
      </c>
      <c r="I18" s="284">
        <f t="shared" si="0"/>
        <v>0</v>
      </c>
      <c r="L18" s="298">
        <v>118867</v>
      </c>
      <c r="N18" s="298">
        <v>107429</v>
      </c>
    </row>
    <row r="19" spans="2:14" x14ac:dyDescent="0.25">
      <c r="B19" s="6"/>
      <c r="C19" s="414" t="s">
        <v>164</v>
      </c>
      <c r="D19" s="405" t="s">
        <v>185</v>
      </c>
      <c r="E19" s="187"/>
      <c r="F19" s="297">
        <v>45823</v>
      </c>
      <c r="G19" s="364">
        <f t="shared" si="2"/>
        <v>0</v>
      </c>
      <c r="H19" s="297">
        <v>53111</v>
      </c>
      <c r="I19" s="284">
        <f t="shared" si="0"/>
        <v>0</v>
      </c>
      <c r="L19" s="298">
        <v>45823</v>
      </c>
      <c r="N19" s="298">
        <v>53111</v>
      </c>
    </row>
    <row r="20" spans="2:14" x14ac:dyDescent="0.25">
      <c r="B20" s="6"/>
      <c r="C20" s="414" t="s">
        <v>244</v>
      </c>
      <c r="D20" s="406" t="s">
        <v>433</v>
      </c>
      <c r="E20" s="187"/>
      <c r="F20" s="297">
        <v>55658</v>
      </c>
      <c r="G20" s="364">
        <f t="shared" si="2"/>
        <v>0</v>
      </c>
      <c r="H20" s="297">
        <v>34738</v>
      </c>
      <c r="I20" s="284">
        <f t="shared" si="0"/>
        <v>0</v>
      </c>
      <c r="J20" s="121" t="s">
        <v>371</v>
      </c>
      <c r="L20" s="298">
        <v>55658</v>
      </c>
      <c r="N20" s="298">
        <v>34738</v>
      </c>
    </row>
    <row r="21" spans="2:14" x14ac:dyDescent="0.25">
      <c r="B21" s="6"/>
      <c r="C21" s="415" t="s">
        <v>38</v>
      </c>
      <c r="D21" s="407" t="s">
        <v>434</v>
      </c>
      <c r="E21" s="187" t="s">
        <v>344</v>
      </c>
      <c r="F21" s="286">
        <v>3661381</v>
      </c>
      <c r="G21" s="365">
        <f t="shared" si="2"/>
        <v>0</v>
      </c>
      <c r="H21" s="286">
        <v>1967289</v>
      </c>
      <c r="I21" s="286">
        <f t="shared" si="0"/>
        <v>0</v>
      </c>
      <c r="L21" s="298">
        <v>3661381</v>
      </c>
      <c r="N21" s="298">
        <v>1967289</v>
      </c>
    </row>
    <row r="22" spans="2:14" x14ac:dyDescent="0.25">
      <c r="B22" s="29"/>
      <c r="C22" s="416" t="s">
        <v>39</v>
      </c>
      <c r="D22" s="408" t="s">
        <v>191</v>
      </c>
      <c r="E22" s="187"/>
      <c r="F22" s="297">
        <v>1863038</v>
      </c>
      <c r="G22" s="509">
        <f t="shared" si="2"/>
        <v>0</v>
      </c>
      <c r="H22" s="297">
        <v>1149598</v>
      </c>
      <c r="I22" s="297">
        <f t="shared" si="0"/>
        <v>0</v>
      </c>
      <c r="L22" s="298">
        <v>1863038</v>
      </c>
      <c r="N22" s="298">
        <v>1149598</v>
      </c>
    </row>
    <row r="23" spans="2:14" x14ac:dyDescent="0.25">
      <c r="B23" s="6"/>
      <c r="C23" s="416" t="s">
        <v>40</v>
      </c>
      <c r="D23" s="406" t="s">
        <v>435</v>
      </c>
      <c r="E23" s="187"/>
      <c r="F23" s="297">
        <v>185317</v>
      </c>
      <c r="G23" s="364">
        <f t="shared" si="2"/>
        <v>0</v>
      </c>
      <c r="H23" s="297">
        <v>390882</v>
      </c>
      <c r="I23" s="284">
        <f t="shared" si="0"/>
        <v>0</v>
      </c>
      <c r="L23" s="298">
        <v>185317</v>
      </c>
      <c r="N23" s="298">
        <v>390882</v>
      </c>
    </row>
    <row r="24" spans="2:14" x14ac:dyDescent="0.25">
      <c r="B24" s="6"/>
      <c r="C24" s="416" t="s">
        <v>41</v>
      </c>
      <c r="D24" s="405" t="s">
        <v>333</v>
      </c>
      <c r="E24" s="187"/>
      <c r="F24" s="297">
        <v>756710</v>
      </c>
      <c r="G24" s="364">
        <f t="shared" si="2"/>
        <v>0</v>
      </c>
      <c r="H24" s="297">
        <v>58902</v>
      </c>
      <c r="I24" s="284">
        <f t="shared" si="0"/>
        <v>0</v>
      </c>
      <c r="L24" s="298">
        <v>756710</v>
      </c>
      <c r="N24" s="298">
        <v>58902</v>
      </c>
    </row>
    <row r="25" spans="2:14" x14ac:dyDescent="0.25">
      <c r="B25" s="6"/>
      <c r="C25" s="416" t="s">
        <v>42</v>
      </c>
      <c r="D25" s="408" t="s">
        <v>192</v>
      </c>
      <c r="E25" s="187"/>
      <c r="F25" s="297">
        <v>554693</v>
      </c>
      <c r="G25" s="364">
        <f t="shared" si="2"/>
        <v>0</v>
      </c>
      <c r="H25" s="297">
        <v>161019</v>
      </c>
      <c r="I25" s="284">
        <f t="shared" si="0"/>
        <v>0</v>
      </c>
      <c r="L25" s="298">
        <v>554693</v>
      </c>
      <c r="N25" s="298">
        <v>161019</v>
      </c>
    </row>
    <row r="26" spans="2:14" x14ac:dyDescent="0.25">
      <c r="B26" s="6"/>
      <c r="C26" s="416" t="s">
        <v>44</v>
      </c>
      <c r="D26" s="408" t="s">
        <v>573</v>
      </c>
      <c r="E26" s="187"/>
      <c r="F26" s="297">
        <v>64063</v>
      </c>
      <c r="G26" s="364">
        <f t="shared" si="2"/>
        <v>0</v>
      </c>
      <c r="H26" s="297">
        <v>62439</v>
      </c>
      <c r="I26" s="284">
        <f t="shared" si="0"/>
        <v>0</v>
      </c>
      <c r="L26" s="298">
        <v>64063</v>
      </c>
      <c r="N26" s="298">
        <v>62439</v>
      </c>
    </row>
    <row r="27" spans="2:14" x14ac:dyDescent="0.25">
      <c r="B27" s="6"/>
      <c r="C27" s="416" t="s">
        <v>45</v>
      </c>
      <c r="D27" s="406" t="s">
        <v>436</v>
      </c>
      <c r="E27" s="187"/>
      <c r="F27" s="297">
        <v>237560</v>
      </c>
      <c r="G27" s="364">
        <f t="shared" si="2"/>
        <v>0</v>
      </c>
      <c r="H27" s="297">
        <v>144449</v>
      </c>
      <c r="I27" s="284">
        <f t="shared" si="0"/>
        <v>0</v>
      </c>
      <c r="L27" s="298">
        <v>237560</v>
      </c>
      <c r="N27" s="298">
        <v>144449</v>
      </c>
    </row>
    <row r="28" spans="2:14" x14ac:dyDescent="0.25">
      <c r="B28" s="6"/>
      <c r="C28" s="413" t="s">
        <v>50</v>
      </c>
      <c r="D28" s="409" t="s">
        <v>437</v>
      </c>
      <c r="E28" s="187"/>
      <c r="F28" s="286">
        <v>2423687</v>
      </c>
      <c r="G28" s="365">
        <f t="shared" si="2"/>
        <v>0</v>
      </c>
      <c r="H28" s="286">
        <v>2481605</v>
      </c>
      <c r="I28" s="286">
        <f t="shared" si="0"/>
        <v>0</v>
      </c>
      <c r="L28" s="298">
        <v>2423687</v>
      </c>
      <c r="N28" s="298">
        <v>2481605</v>
      </c>
    </row>
    <row r="29" spans="2:14" x14ac:dyDescent="0.25">
      <c r="B29" s="29"/>
      <c r="C29" s="413" t="s">
        <v>60</v>
      </c>
      <c r="D29" s="409" t="s">
        <v>334</v>
      </c>
      <c r="E29" s="187"/>
      <c r="F29" s="286">
        <v>257632</v>
      </c>
      <c r="G29" s="365">
        <f t="shared" si="2"/>
        <v>0</v>
      </c>
      <c r="H29" s="286">
        <v>71698</v>
      </c>
      <c r="I29" s="286">
        <f t="shared" si="0"/>
        <v>0</v>
      </c>
      <c r="L29" s="298">
        <v>257632</v>
      </c>
      <c r="N29" s="298">
        <v>71698</v>
      </c>
    </row>
    <row r="30" spans="2:14" x14ac:dyDescent="0.25">
      <c r="B30" s="29"/>
      <c r="C30" s="416" t="s">
        <v>168</v>
      </c>
      <c r="D30" s="408" t="s">
        <v>10</v>
      </c>
      <c r="E30" s="187"/>
      <c r="F30" s="297">
        <v>530479</v>
      </c>
      <c r="G30" s="509">
        <f t="shared" si="2"/>
        <v>0</v>
      </c>
      <c r="H30" s="297">
        <v>304124</v>
      </c>
      <c r="I30" s="297">
        <f t="shared" si="0"/>
        <v>0</v>
      </c>
      <c r="L30" s="298">
        <v>530479</v>
      </c>
      <c r="N30" s="298">
        <v>304124</v>
      </c>
    </row>
    <row r="31" spans="2:14" x14ac:dyDescent="0.25">
      <c r="B31" s="6"/>
      <c r="C31" s="416" t="s">
        <v>169</v>
      </c>
      <c r="D31" s="408" t="s">
        <v>171</v>
      </c>
      <c r="E31" s="187"/>
      <c r="F31" s="297">
        <v>104526</v>
      </c>
      <c r="G31" s="509">
        <f t="shared" si="2"/>
        <v>0</v>
      </c>
      <c r="H31" s="297">
        <v>90239</v>
      </c>
      <c r="I31" s="297">
        <f t="shared" si="0"/>
        <v>0</v>
      </c>
      <c r="L31" s="298">
        <v>104526</v>
      </c>
      <c r="N31" s="298">
        <v>90239</v>
      </c>
    </row>
    <row r="32" spans="2:14" x14ac:dyDescent="0.25">
      <c r="B32" s="6"/>
      <c r="C32" s="416" t="s">
        <v>170</v>
      </c>
      <c r="D32" s="408" t="s">
        <v>73</v>
      </c>
      <c r="E32" s="187" t="s">
        <v>354</v>
      </c>
      <c r="F32" s="297">
        <v>425953</v>
      </c>
      <c r="G32" s="509">
        <f t="shared" si="2"/>
        <v>0</v>
      </c>
      <c r="H32" s="297">
        <v>213885</v>
      </c>
      <c r="I32" s="297">
        <f t="shared" si="0"/>
        <v>0</v>
      </c>
      <c r="L32" s="298">
        <v>425953</v>
      </c>
      <c r="N32" s="298">
        <v>213885</v>
      </c>
    </row>
    <row r="33" spans="2:14" x14ac:dyDescent="0.25">
      <c r="B33" s="6"/>
      <c r="C33" s="416" t="s">
        <v>68</v>
      </c>
      <c r="D33" s="408" t="s">
        <v>438</v>
      </c>
      <c r="E33" s="187"/>
      <c r="F33" s="297">
        <v>272847</v>
      </c>
      <c r="G33" s="509">
        <f t="shared" si="2"/>
        <v>0</v>
      </c>
      <c r="H33" s="297">
        <v>232426</v>
      </c>
      <c r="I33" s="297">
        <f t="shared" si="0"/>
        <v>0</v>
      </c>
      <c r="L33" s="298">
        <v>272847</v>
      </c>
      <c r="N33" s="298">
        <v>232426</v>
      </c>
    </row>
    <row r="34" spans="2:14" x14ac:dyDescent="0.25">
      <c r="B34" s="6"/>
      <c r="C34" s="416" t="s">
        <v>172</v>
      </c>
      <c r="D34" s="405" t="s">
        <v>439</v>
      </c>
      <c r="E34" s="187"/>
      <c r="F34" s="297">
        <v>0</v>
      </c>
      <c r="G34" s="509">
        <f t="shared" si="2"/>
        <v>0</v>
      </c>
      <c r="H34" s="297">
        <v>0</v>
      </c>
      <c r="I34" s="297">
        <f t="shared" si="0"/>
        <v>0</v>
      </c>
      <c r="L34" s="298">
        <v>0</v>
      </c>
      <c r="N34" s="298">
        <v>0</v>
      </c>
    </row>
    <row r="35" spans="2:14" x14ac:dyDescent="0.25">
      <c r="B35" s="6"/>
      <c r="C35" s="416" t="s">
        <v>173</v>
      </c>
      <c r="D35" s="408" t="s">
        <v>73</v>
      </c>
      <c r="E35" s="187" t="s">
        <v>354</v>
      </c>
      <c r="F35" s="297">
        <v>272847</v>
      </c>
      <c r="G35" s="509">
        <f t="shared" si="2"/>
        <v>0</v>
      </c>
      <c r="H35" s="297">
        <v>232426</v>
      </c>
      <c r="I35" s="297">
        <f t="shared" si="0"/>
        <v>0</v>
      </c>
      <c r="L35" s="298">
        <v>272847</v>
      </c>
      <c r="N35" s="298">
        <v>232426</v>
      </c>
    </row>
    <row r="36" spans="2:14" x14ac:dyDescent="0.25">
      <c r="B36" s="29"/>
      <c r="C36" s="418" t="s">
        <v>61</v>
      </c>
      <c r="D36" s="409" t="s">
        <v>174</v>
      </c>
      <c r="E36" s="187" t="s">
        <v>345</v>
      </c>
      <c r="F36" s="286">
        <v>19</v>
      </c>
      <c r="G36" s="365">
        <f t="shared" si="2"/>
        <v>0</v>
      </c>
      <c r="H36" s="286">
        <v>8</v>
      </c>
      <c r="I36" s="286">
        <f t="shared" si="0"/>
        <v>0</v>
      </c>
      <c r="L36" s="298">
        <v>19</v>
      </c>
      <c r="N36" s="298">
        <v>8</v>
      </c>
    </row>
    <row r="37" spans="2:14" x14ac:dyDescent="0.25">
      <c r="B37" s="29"/>
      <c r="C37" s="413" t="s">
        <v>62</v>
      </c>
      <c r="D37" s="409" t="s">
        <v>441</v>
      </c>
      <c r="E37" s="187" t="s">
        <v>346</v>
      </c>
      <c r="F37" s="286">
        <v>623805</v>
      </c>
      <c r="G37" s="365">
        <f t="shared" si="2"/>
        <v>0</v>
      </c>
      <c r="H37" s="286">
        <v>462347</v>
      </c>
      <c r="I37" s="286">
        <f t="shared" si="0"/>
        <v>0</v>
      </c>
      <c r="L37" s="298">
        <v>623805</v>
      </c>
      <c r="N37" s="298">
        <v>462347</v>
      </c>
    </row>
    <row r="38" spans="2:14" x14ac:dyDescent="0.25">
      <c r="B38" s="6"/>
      <c r="C38" s="416" t="s">
        <v>74</v>
      </c>
      <c r="D38" s="408" t="s">
        <v>230</v>
      </c>
      <c r="E38" s="187"/>
      <c r="F38" s="297">
        <v>-2171</v>
      </c>
      <c r="G38" s="364">
        <f t="shared" si="2"/>
        <v>0</v>
      </c>
      <c r="H38" s="297">
        <v>8609</v>
      </c>
      <c r="I38" s="284">
        <f t="shared" si="0"/>
        <v>0</v>
      </c>
      <c r="L38" s="298">
        <v>-2171</v>
      </c>
      <c r="N38" s="298">
        <v>8609</v>
      </c>
    </row>
    <row r="39" spans="2:14" x14ac:dyDescent="0.25">
      <c r="B39" s="6"/>
      <c r="C39" s="416" t="s">
        <v>75</v>
      </c>
      <c r="D39" s="408" t="s">
        <v>358</v>
      </c>
      <c r="E39" s="187"/>
      <c r="F39" s="297">
        <v>1479309</v>
      </c>
      <c r="G39" s="364">
        <f t="shared" si="2"/>
        <v>0</v>
      </c>
      <c r="H39" s="297">
        <v>-483492</v>
      </c>
      <c r="I39" s="284">
        <f t="shared" si="0"/>
        <v>0</v>
      </c>
      <c r="L39" s="298">
        <v>1479309</v>
      </c>
      <c r="N39" s="298">
        <v>-483492</v>
      </c>
    </row>
    <row r="40" spans="2:14" x14ac:dyDescent="0.25">
      <c r="B40" s="6"/>
      <c r="C40" s="416" t="s">
        <v>557</v>
      </c>
      <c r="D40" s="408" t="s">
        <v>442</v>
      </c>
      <c r="E40" s="187"/>
      <c r="F40" s="297">
        <v>-853333</v>
      </c>
      <c r="G40" s="364">
        <f t="shared" si="2"/>
        <v>0</v>
      </c>
      <c r="H40" s="297">
        <v>937230</v>
      </c>
      <c r="I40" s="284">
        <f t="shared" si="0"/>
        <v>0</v>
      </c>
      <c r="L40" s="298">
        <v>-853333</v>
      </c>
      <c r="N40" s="298">
        <v>937230</v>
      </c>
    </row>
    <row r="41" spans="2:14" x14ac:dyDescent="0.25">
      <c r="B41" s="29"/>
      <c r="C41" s="413" t="s">
        <v>63</v>
      </c>
      <c r="D41" s="409" t="s">
        <v>175</v>
      </c>
      <c r="E41" s="187" t="s">
        <v>347</v>
      </c>
      <c r="F41" s="286">
        <v>856190</v>
      </c>
      <c r="G41" s="365">
        <f t="shared" si="2"/>
        <v>0</v>
      </c>
      <c r="H41" s="286">
        <v>575251</v>
      </c>
      <c r="I41" s="286">
        <f t="shared" si="0"/>
        <v>0</v>
      </c>
      <c r="L41" s="298">
        <v>856190</v>
      </c>
      <c r="N41" s="298">
        <v>575251</v>
      </c>
    </row>
    <row r="42" spans="2:14" x14ac:dyDescent="0.25">
      <c r="B42" s="29"/>
      <c r="C42" s="418" t="s">
        <v>76</v>
      </c>
      <c r="D42" s="409" t="s">
        <v>574</v>
      </c>
      <c r="E42" s="187"/>
      <c r="F42" s="286">
        <v>4161333</v>
      </c>
      <c r="G42" s="365">
        <f t="shared" si="2"/>
        <v>0</v>
      </c>
      <c r="H42" s="286">
        <v>3590909</v>
      </c>
      <c r="I42" s="286">
        <f t="shared" si="0"/>
        <v>0</v>
      </c>
      <c r="L42" s="298">
        <v>4161333</v>
      </c>
      <c r="N42" s="298">
        <v>3590909</v>
      </c>
    </row>
    <row r="43" spans="2:14" x14ac:dyDescent="0.25">
      <c r="B43" s="29"/>
      <c r="C43" s="413" t="s">
        <v>79</v>
      </c>
      <c r="D43" s="409" t="s">
        <v>575</v>
      </c>
      <c r="E43" s="187" t="s">
        <v>348</v>
      </c>
      <c r="F43" s="286">
        <v>-1296780</v>
      </c>
      <c r="G43" s="365">
        <f t="shared" si="2"/>
        <v>0</v>
      </c>
      <c r="H43" s="286">
        <v>-1248036</v>
      </c>
      <c r="I43" s="286">
        <f t="shared" si="0"/>
        <v>0</v>
      </c>
      <c r="L43" s="298">
        <v>-1296780</v>
      </c>
      <c r="N43" s="298">
        <v>-1248036</v>
      </c>
    </row>
    <row r="44" spans="2:14" x14ac:dyDescent="0.25">
      <c r="B44" s="29"/>
      <c r="C44" s="413" t="s">
        <v>80</v>
      </c>
      <c r="D44" s="409" t="s">
        <v>576</v>
      </c>
      <c r="E44" s="187" t="s">
        <v>348</v>
      </c>
      <c r="F44" s="286">
        <v>-37470</v>
      </c>
      <c r="G44" s="365">
        <f t="shared" si="2"/>
        <v>0</v>
      </c>
      <c r="H44" s="286">
        <v>-22504</v>
      </c>
      <c r="I44" s="286">
        <f t="shared" si="0"/>
        <v>0</v>
      </c>
      <c r="L44" s="298">
        <v>-37470</v>
      </c>
      <c r="N44" s="298">
        <v>-22504</v>
      </c>
    </row>
    <row r="45" spans="2:14" x14ac:dyDescent="0.25">
      <c r="B45" s="6"/>
      <c r="C45" s="417" t="s">
        <v>81</v>
      </c>
      <c r="D45" s="410" t="s">
        <v>440</v>
      </c>
      <c r="E45" s="187"/>
      <c r="F45" s="286">
        <v>-730021</v>
      </c>
      <c r="G45" s="365">
        <f>+F45-L45</f>
        <v>0</v>
      </c>
      <c r="H45" s="286">
        <v>-629684</v>
      </c>
      <c r="I45" s="286">
        <f>+H45-N45</f>
        <v>0</v>
      </c>
      <c r="L45" s="298">
        <v>-730021</v>
      </c>
      <c r="N45" s="298">
        <v>-629684</v>
      </c>
    </row>
    <row r="46" spans="2:14" x14ac:dyDescent="0.25">
      <c r="B46" s="29"/>
      <c r="C46" s="413" t="s">
        <v>82</v>
      </c>
      <c r="D46" s="409" t="s">
        <v>189</v>
      </c>
      <c r="E46" s="187" t="s">
        <v>349</v>
      </c>
      <c r="F46" s="286">
        <v>-886371</v>
      </c>
      <c r="G46" s="365">
        <f t="shared" si="2"/>
        <v>0</v>
      </c>
      <c r="H46" s="286">
        <v>-817762</v>
      </c>
      <c r="I46" s="286">
        <f t="shared" si="0"/>
        <v>0</v>
      </c>
      <c r="L46" s="298">
        <v>-886371</v>
      </c>
      <c r="N46" s="298">
        <v>-817762</v>
      </c>
    </row>
    <row r="47" spans="2:14" x14ac:dyDescent="0.25">
      <c r="B47" s="29"/>
      <c r="C47" s="413" t="s">
        <v>83</v>
      </c>
      <c r="D47" s="409" t="s">
        <v>577</v>
      </c>
      <c r="E47" s="187"/>
      <c r="F47" s="286">
        <v>1210691</v>
      </c>
      <c r="G47" s="365">
        <f t="shared" si="2"/>
        <v>0</v>
      </c>
      <c r="H47" s="286">
        <v>872923</v>
      </c>
      <c r="I47" s="286">
        <f t="shared" si="0"/>
        <v>0</v>
      </c>
      <c r="L47" s="298">
        <v>1210691</v>
      </c>
      <c r="N47" s="298">
        <v>872923</v>
      </c>
    </row>
    <row r="48" spans="2:14" x14ac:dyDescent="0.25">
      <c r="B48" s="29"/>
      <c r="C48" s="413" t="s">
        <v>84</v>
      </c>
      <c r="D48" s="411" t="s">
        <v>578</v>
      </c>
      <c r="E48" s="187"/>
      <c r="F48" s="286">
        <v>0</v>
      </c>
      <c r="G48" s="365">
        <f t="shared" si="2"/>
        <v>0</v>
      </c>
      <c r="H48" s="286">
        <v>0</v>
      </c>
      <c r="I48" s="286">
        <f t="shared" si="0"/>
        <v>0</v>
      </c>
      <c r="L48" s="298">
        <v>0</v>
      </c>
      <c r="N48" s="298">
        <v>0</v>
      </c>
    </row>
    <row r="49" spans="2:14" x14ac:dyDescent="0.25">
      <c r="B49" s="29"/>
      <c r="C49" s="277" t="s">
        <v>85</v>
      </c>
      <c r="D49" s="403" t="s">
        <v>227</v>
      </c>
      <c r="E49" s="187"/>
      <c r="F49" s="286">
        <v>0</v>
      </c>
      <c r="G49" s="365">
        <f t="shared" si="2"/>
        <v>0</v>
      </c>
      <c r="H49" s="286">
        <v>0</v>
      </c>
      <c r="I49" s="286">
        <f t="shared" si="0"/>
        <v>0</v>
      </c>
      <c r="L49" s="298">
        <v>0</v>
      </c>
      <c r="N49" s="298">
        <v>0</v>
      </c>
    </row>
    <row r="50" spans="2:14" x14ac:dyDescent="0.25">
      <c r="B50" s="29"/>
      <c r="C50" s="413" t="s">
        <v>87</v>
      </c>
      <c r="D50" s="409" t="s">
        <v>176</v>
      </c>
      <c r="E50" s="187"/>
      <c r="F50" s="286">
        <v>0</v>
      </c>
      <c r="G50" s="365">
        <f t="shared" si="2"/>
        <v>0</v>
      </c>
      <c r="H50" s="286">
        <v>0</v>
      </c>
      <c r="I50" s="286">
        <f t="shared" si="0"/>
        <v>0</v>
      </c>
      <c r="L50" s="298">
        <v>0</v>
      </c>
      <c r="N50" s="298">
        <v>0</v>
      </c>
    </row>
    <row r="51" spans="2:14" x14ac:dyDescent="0.25">
      <c r="B51" s="29"/>
      <c r="C51" s="413" t="s">
        <v>90</v>
      </c>
      <c r="D51" s="409" t="s">
        <v>579</v>
      </c>
      <c r="E51" s="187" t="s">
        <v>350</v>
      </c>
      <c r="F51" s="286">
        <v>1210691</v>
      </c>
      <c r="G51" s="365">
        <f t="shared" si="2"/>
        <v>0</v>
      </c>
      <c r="H51" s="286">
        <v>872923</v>
      </c>
      <c r="I51" s="286">
        <f t="shared" si="0"/>
        <v>0</v>
      </c>
      <c r="L51" s="298">
        <v>1210691</v>
      </c>
      <c r="N51" s="298">
        <v>872923</v>
      </c>
    </row>
    <row r="52" spans="2:14" x14ac:dyDescent="0.25">
      <c r="B52" s="29"/>
      <c r="C52" s="418" t="s">
        <v>580</v>
      </c>
      <c r="D52" s="409" t="s">
        <v>308</v>
      </c>
      <c r="E52" s="187" t="s">
        <v>351</v>
      </c>
      <c r="F52" s="286">
        <v>288091</v>
      </c>
      <c r="G52" s="365">
        <f t="shared" si="2"/>
        <v>0</v>
      </c>
      <c r="H52" s="286">
        <v>197111</v>
      </c>
      <c r="I52" s="286">
        <f t="shared" si="0"/>
        <v>0</v>
      </c>
      <c r="L52" s="298">
        <v>288091</v>
      </c>
      <c r="N52" s="298">
        <v>197111</v>
      </c>
    </row>
    <row r="53" spans="2:14" x14ac:dyDescent="0.25">
      <c r="B53" s="29"/>
      <c r="C53" s="419" t="s">
        <v>559</v>
      </c>
      <c r="D53" s="405" t="s">
        <v>203</v>
      </c>
      <c r="E53" s="187"/>
      <c r="F53" s="297">
        <v>368232</v>
      </c>
      <c r="G53" s="364">
        <f t="shared" si="2"/>
        <v>0</v>
      </c>
      <c r="H53" s="297">
        <v>186956</v>
      </c>
      <c r="I53" s="284">
        <f t="shared" si="0"/>
        <v>0</v>
      </c>
      <c r="L53" s="298">
        <v>368232</v>
      </c>
      <c r="N53" s="298">
        <v>186956</v>
      </c>
    </row>
    <row r="54" spans="2:14" x14ac:dyDescent="0.25">
      <c r="B54" s="29"/>
      <c r="C54" s="419" t="s">
        <v>560</v>
      </c>
      <c r="D54" s="412" t="s">
        <v>443</v>
      </c>
      <c r="E54" s="187"/>
      <c r="F54" s="297">
        <v>131552</v>
      </c>
      <c r="G54" s="364">
        <f t="shared" si="2"/>
        <v>0</v>
      </c>
      <c r="H54" s="297">
        <v>55854</v>
      </c>
      <c r="I54" s="286">
        <f t="shared" si="0"/>
        <v>0</v>
      </c>
      <c r="L54" s="298">
        <v>131552</v>
      </c>
      <c r="N54" s="298">
        <v>55854</v>
      </c>
    </row>
    <row r="55" spans="2:14" x14ac:dyDescent="0.25">
      <c r="B55" s="29"/>
      <c r="C55" s="419" t="s">
        <v>561</v>
      </c>
      <c r="D55" s="412" t="s">
        <v>444</v>
      </c>
      <c r="E55" s="187"/>
      <c r="F55" s="297">
        <v>211693</v>
      </c>
      <c r="G55" s="364">
        <f t="shared" si="2"/>
        <v>0</v>
      </c>
      <c r="H55" s="297">
        <v>45699</v>
      </c>
      <c r="I55" s="286">
        <f t="shared" si="0"/>
        <v>0</v>
      </c>
      <c r="L55" s="298">
        <v>211693</v>
      </c>
      <c r="N55" s="298">
        <v>45699</v>
      </c>
    </row>
    <row r="56" spans="2:14" x14ac:dyDescent="0.25">
      <c r="B56" s="29"/>
      <c r="C56" s="413" t="s">
        <v>312</v>
      </c>
      <c r="D56" s="409" t="s">
        <v>581</v>
      </c>
      <c r="E56" s="187" t="s">
        <v>352</v>
      </c>
      <c r="F56" s="286">
        <v>922600</v>
      </c>
      <c r="G56" s="365">
        <f t="shared" si="2"/>
        <v>0</v>
      </c>
      <c r="H56" s="286">
        <v>675812</v>
      </c>
      <c r="I56" s="286">
        <f t="shared" si="0"/>
        <v>0</v>
      </c>
      <c r="L56" s="298">
        <v>922600</v>
      </c>
      <c r="N56" s="298">
        <v>675812</v>
      </c>
    </row>
    <row r="57" spans="2:14" x14ac:dyDescent="0.25">
      <c r="B57" s="29"/>
      <c r="C57" s="413" t="s">
        <v>317</v>
      </c>
      <c r="D57" s="409" t="s">
        <v>309</v>
      </c>
      <c r="E57" s="187"/>
      <c r="F57" s="286">
        <v>0</v>
      </c>
      <c r="G57" s="365">
        <f t="shared" si="2"/>
        <v>0</v>
      </c>
      <c r="H57" s="286">
        <v>0</v>
      </c>
      <c r="I57" s="284">
        <f t="shared" si="0"/>
        <v>0</v>
      </c>
      <c r="L57" s="298">
        <v>0</v>
      </c>
      <c r="N57" s="298">
        <v>0</v>
      </c>
    </row>
    <row r="58" spans="2:14" x14ac:dyDescent="0.25">
      <c r="B58" s="29"/>
      <c r="C58" s="420" t="s">
        <v>340</v>
      </c>
      <c r="D58" s="412" t="s">
        <v>310</v>
      </c>
      <c r="E58" s="187"/>
      <c r="F58" s="297">
        <v>0</v>
      </c>
      <c r="G58" s="364">
        <f t="shared" si="2"/>
        <v>0</v>
      </c>
      <c r="H58" s="297">
        <v>0</v>
      </c>
      <c r="I58" s="284">
        <f t="shared" si="0"/>
        <v>0</v>
      </c>
      <c r="L58" s="298">
        <v>0</v>
      </c>
      <c r="N58" s="298">
        <v>0</v>
      </c>
    </row>
    <row r="59" spans="2:14" x14ac:dyDescent="0.25">
      <c r="B59" s="29"/>
      <c r="C59" s="420" t="s">
        <v>341</v>
      </c>
      <c r="D59" s="412" t="s">
        <v>445</v>
      </c>
      <c r="E59" s="187"/>
      <c r="F59" s="297">
        <v>0</v>
      </c>
      <c r="G59" s="365">
        <f t="shared" si="2"/>
        <v>0</v>
      </c>
      <c r="H59" s="297">
        <v>0</v>
      </c>
      <c r="I59" s="286">
        <f t="shared" si="0"/>
        <v>0</v>
      </c>
      <c r="L59" s="298">
        <v>0</v>
      </c>
      <c r="N59" s="298">
        <v>0</v>
      </c>
    </row>
    <row r="60" spans="2:14" x14ac:dyDescent="0.25">
      <c r="B60" s="29"/>
      <c r="C60" s="420" t="s">
        <v>342</v>
      </c>
      <c r="D60" s="412" t="s">
        <v>311</v>
      </c>
      <c r="E60" s="187"/>
      <c r="F60" s="297">
        <v>0</v>
      </c>
      <c r="G60" s="365">
        <f t="shared" si="2"/>
        <v>0</v>
      </c>
      <c r="H60" s="297">
        <v>0</v>
      </c>
      <c r="I60" s="286">
        <f t="shared" si="0"/>
        <v>0</v>
      </c>
      <c r="L60" s="298">
        <v>0</v>
      </c>
      <c r="N60" s="298">
        <v>0</v>
      </c>
    </row>
    <row r="61" spans="2:14" x14ac:dyDescent="0.25">
      <c r="B61" s="29"/>
      <c r="C61" s="413" t="s">
        <v>318</v>
      </c>
      <c r="D61" s="409" t="s">
        <v>313</v>
      </c>
      <c r="E61" s="187"/>
      <c r="F61" s="286">
        <v>0</v>
      </c>
      <c r="G61" s="365">
        <f t="shared" si="2"/>
        <v>0</v>
      </c>
      <c r="H61" s="286">
        <v>0</v>
      </c>
      <c r="I61" s="286">
        <f t="shared" si="0"/>
        <v>0</v>
      </c>
      <c r="L61" s="298">
        <v>0</v>
      </c>
      <c r="N61" s="298">
        <v>0</v>
      </c>
    </row>
    <row r="62" spans="2:14" x14ac:dyDescent="0.25">
      <c r="B62" s="29"/>
      <c r="C62" s="420" t="s">
        <v>562</v>
      </c>
      <c r="D62" s="412" t="s">
        <v>314</v>
      </c>
      <c r="E62" s="187"/>
      <c r="F62" s="297">
        <v>0</v>
      </c>
      <c r="G62" s="365">
        <f t="shared" si="2"/>
        <v>0</v>
      </c>
      <c r="H62" s="297">
        <v>0</v>
      </c>
      <c r="I62" s="286">
        <f t="shared" si="0"/>
        <v>0</v>
      </c>
      <c r="L62" s="298">
        <v>0</v>
      </c>
      <c r="N62" s="298">
        <v>0</v>
      </c>
    </row>
    <row r="63" spans="2:14" x14ac:dyDescent="0.25">
      <c r="B63" s="29"/>
      <c r="C63" s="420" t="s">
        <v>563</v>
      </c>
      <c r="D63" s="412" t="s">
        <v>315</v>
      </c>
      <c r="E63" s="187"/>
      <c r="F63" s="297">
        <v>0</v>
      </c>
      <c r="G63" s="364">
        <f t="shared" si="2"/>
        <v>0</v>
      </c>
      <c r="H63" s="297">
        <v>0</v>
      </c>
      <c r="I63" s="284">
        <f t="shared" si="0"/>
        <v>0</v>
      </c>
      <c r="L63" s="298">
        <v>0</v>
      </c>
      <c r="N63" s="298">
        <v>0</v>
      </c>
    </row>
    <row r="64" spans="2:14" x14ac:dyDescent="0.25">
      <c r="B64" s="29"/>
      <c r="C64" s="420" t="s">
        <v>582</v>
      </c>
      <c r="D64" s="412" t="s">
        <v>316</v>
      </c>
      <c r="E64" s="187"/>
      <c r="F64" s="297">
        <v>0</v>
      </c>
      <c r="G64" s="364">
        <f t="shared" si="2"/>
        <v>0</v>
      </c>
      <c r="H64" s="297">
        <v>0</v>
      </c>
      <c r="I64" s="284">
        <f t="shared" si="0"/>
        <v>0</v>
      </c>
      <c r="L64" s="298">
        <v>0</v>
      </c>
      <c r="N64" s="298">
        <v>0</v>
      </c>
    </row>
    <row r="65" spans="2:14" x14ac:dyDescent="0.25">
      <c r="B65" s="29"/>
      <c r="C65" s="413" t="s">
        <v>320</v>
      </c>
      <c r="D65" s="409" t="s">
        <v>583</v>
      </c>
      <c r="E65" s="187"/>
      <c r="F65" s="286">
        <v>0</v>
      </c>
      <c r="G65" s="365">
        <f t="shared" si="2"/>
        <v>0</v>
      </c>
      <c r="H65" s="286">
        <v>0</v>
      </c>
      <c r="I65" s="284">
        <f t="shared" si="0"/>
        <v>0</v>
      </c>
      <c r="L65" s="298">
        <v>0</v>
      </c>
      <c r="N65" s="298">
        <v>0</v>
      </c>
    </row>
    <row r="66" spans="2:14" x14ac:dyDescent="0.25">
      <c r="B66" s="29"/>
      <c r="C66" s="413" t="s">
        <v>321</v>
      </c>
      <c r="D66" s="409" t="s">
        <v>319</v>
      </c>
      <c r="E66" s="187"/>
      <c r="F66" s="286">
        <v>0</v>
      </c>
      <c r="G66" s="365">
        <f t="shared" si="2"/>
        <v>0</v>
      </c>
      <c r="H66" s="286">
        <v>0</v>
      </c>
      <c r="I66" s="286">
        <f t="shared" si="0"/>
        <v>0</v>
      </c>
      <c r="L66" s="298">
        <v>0</v>
      </c>
      <c r="N66" s="298">
        <v>0</v>
      </c>
    </row>
    <row r="67" spans="2:14" x14ac:dyDescent="0.25">
      <c r="B67" s="29"/>
      <c r="C67" s="420" t="s">
        <v>584</v>
      </c>
      <c r="D67" s="405" t="s">
        <v>203</v>
      </c>
      <c r="E67" s="187"/>
      <c r="F67" s="297">
        <v>0</v>
      </c>
      <c r="G67" s="365">
        <f t="shared" si="2"/>
        <v>0</v>
      </c>
      <c r="H67" s="297">
        <v>0</v>
      </c>
      <c r="I67" s="286">
        <f t="shared" si="0"/>
        <v>0</v>
      </c>
      <c r="L67" s="298">
        <v>0</v>
      </c>
      <c r="N67" s="298">
        <v>0</v>
      </c>
    </row>
    <row r="68" spans="2:14" x14ac:dyDescent="0.25">
      <c r="B68" s="29"/>
      <c r="C68" s="420" t="s">
        <v>585</v>
      </c>
      <c r="D68" s="412" t="s">
        <v>443</v>
      </c>
      <c r="E68" s="187"/>
      <c r="F68" s="297">
        <v>0</v>
      </c>
      <c r="G68" s="364">
        <f t="shared" si="2"/>
        <v>0</v>
      </c>
      <c r="H68" s="297">
        <v>0</v>
      </c>
      <c r="I68" s="284">
        <f t="shared" si="0"/>
        <v>0</v>
      </c>
      <c r="L68" s="298">
        <v>0</v>
      </c>
      <c r="N68" s="298">
        <v>0</v>
      </c>
    </row>
    <row r="69" spans="2:14" x14ac:dyDescent="0.25">
      <c r="B69" s="29"/>
      <c r="C69" s="420" t="s">
        <v>586</v>
      </c>
      <c r="D69" s="412" t="s">
        <v>444</v>
      </c>
      <c r="E69" s="187"/>
      <c r="F69" s="297">
        <v>0</v>
      </c>
      <c r="G69" s="364">
        <f t="shared" si="2"/>
        <v>0</v>
      </c>
      <c r="H69" s="297">
        <v>0</v>
      </c>
      <c r="I69" s="284">
        <f t="shared" si="0"/>
        <v>0</v>
      </c>
      <c r="L69" s="298">
        <v>0</v>
      </c>
      <c r="N69" s="298">
        <v>0</v>
      </c>
    </row>
    <row r="70" spans="2:14" x14ac:dyDescent="0.25">
      <c r="B70" s="29"/>
      <c r="C70" s="413" t="s">
        <v>446</v>
      </c>
      <c r="D70" s="409" t="s">
        <v>587</v>
      </c>
      <c r="E70" s="187"/>
      <c r="F70" s="286">
        <v>0</v>
      </c>
      <c r="G70" s="365">
        <f t="shared" si="2"/>
        <v>0</v>
      </c>
      <c r="H70" s="286">
        <v>0</v>
      </c>
      <c r="I70" s="286">
        <f t="shared" si="0"/>
        <v>0</v>
      </c>
      <c r="L70" s="298">
        <v>0</v>
      </c>
      <c r="N70" s="298">
        <v>0</v>
      </c>
    </row>
    <row r="71" spans="2:14" x14ac:dyDescent="0.25">
      <c r="B71" s="29"/>
      <c r="C71" s="413" t="s">
        <v>588</v>
      </c>
      <c r="D71" s="503" t="s">
        <v>589</v>
      </c>
      <c r="E71" s="187" t="s">
        <v>353</v>
      </c>
      <c r="F71" s="286">
        <v>922600</v>
      </c>
      <c r="G71" s="286">
        <f t="shared" si="2"/>
        <v>0</v>
      </c>
      <c r="H71" s="286">
        <v>675812</v>
      </c>
      <c r="I71" s="286">
        <f t="shared" si="0"/>
        <v>0</v>
      </c>
      <c r="L71" s="298">
        <v>922600</v>
      </c>
      <c r="N71" s="298">
        <v>675812</v>
      </c>
    </row>
    <row r="72" spans="2:14" x14ac:dyDescent="0.25">
      <c r="B72" s="29"/>
      <c r="C72" s="504" t="s">
        <v>591</v>
      </c>
      <c r="D72" s="505" t="s">
        <v>592</v>
      </c>
      <c r="E72" s="187"/>
      <c r="F72" s="297">
        <v>922600</v>
      </c>
      <c r="G72" s="297">
        <f>+G71</f>
        <v>0</v>
      </c>
      <c r="H72" s="297">
        <v>675812</v>
      </c>
      <c r="I72" s="297">
        <f>+I71</f>
        <v>0</v>
      </c>
      <c r="L72" s="298">
        <v>922600</v>
      </c>
      <c r="N72" s="298">
        <v>675812</v>
      </c>
    </row>
    <row r="73" spans="2:14" x14ac:dyDescent="0.25">
      <c r="B73" s="29"/>
      <c r="C73" s="504" t="s">
        <v>593</v>
      </c>
      <c r="D73" s="505" t="s">
        <v>594</v>
      </c>
      <c r="E73" s="187"/>
      <c r="F73" s="297">
        <v>0</v>
      </c>
      <c r="G73" s="297">
        <v>0</v>
      </c>
      <c r="H73" s="297">
        <v>0</v>
      </c>
      <c r="I73" s="297">
        <v>0</v>
      </c>
      <c r="L73" s="298">
        <v>0</v>
      </c>
      <c r="N73" s="298">
        <v>0</v>
      </c>
    </row>
    <row r="74" spans="2:14" x14ac:dyDescent="0.25">
      <c r="B74" s="235"/>
      <c r="C74" s="506"/>
      <c r="D74" s="507" t="s">
        <v>595</v>
      </c>
      <c r="E74" s="236"/>
      <c r="F74" s="508">
        <f>+F71/2600000</f>
        <v>0.35484615384615387</v>
      </c>
      <c r="G74" s="508">
        <f t="shared" ref="G74:I74" si="3">+G71/2600000</f>
        <v>0</v>
      </c>
      <c r="H74" s="508">
        <f>+H71/2600000</f>
        <v>0.2599276923076923</v>
      </c>
      <c r="I74" s="508">
        <f t="shared" si="3"/>
        <v>0</v>
      </c>
      <c r="L74" s="298">
        <v>9.2166153846153842E-2</v>
      </c>
      <c r="N74" s="298">
        <v>0.2599276923076923</v>
      </c>
    </row>
    <row r="75" spans="2:14" x14ac:dyDescent="0.25">
      <c r="B75" s="226"/>
      <c r="C75" s="227"/>
      <c r="D75" s="226"/>
      <c r="E75" s="226"/>
      <c r="F75" s="171"/>
      <c r="G75" s="171"/>
      <c r="H75" s="171"/>
      <c r="I75" s="171"/>
    </row>
    <row r="76" spans="2:14" x14ac:dyDescent="0.25">
      <c r="B76" s="530"/>
      <c r="C76" s="530"/>
      <c r="D76" s="530"/>
      <c r="E76" s="530"/>
      <c r="F76" s="530"/>
      <c r="G76" s="530"/>
      <c r="H76" s="530"/>
      <c r="I76" s="530"/>
      <c r="J76" s="530"/>
    </row>
    <row r="77" spans="2:14" x14ac:dyDescent="0.25">
      <c r="I77" s="171">
        <f>+I15-SUM(I16:I18)</f>
        <v>0</v>
      </c>
    </row>
    <row r="78" spans="2:14" x14ac:dyDescent="0.25">
      <c r="F78" s="171">
        <f>+F10-SUM(F11:F15,F19:F20)</f>
        <v>0</v>
      </c>
      <c r="G78" s="171">
        <f>+G10-SUM(G11:G15,G19:G20)</f>
        <v>0</v>
      </c>
      <c r="H78" s="171">
        <f>+H10-SUM(H11:H15,H19:H20)</f>
        <v>0</v>
      </c>
      <c r="I78" s="171">
        <f>+I21-SUM(I22:I27)</f>
        <v>0</v>
      </c>
    </row>
    <row r="79" spans="2:14" x14ac:dyDescent="0.25">
      <c r="F79" s="171">
        <f>+F15-SUM(F16:F18)</f>
        <v>0</v>
      </c>
      <c r="G79" s="171">
        <f>+G15-SUM(G16:G18)</f>
        <v>0</v>
      </c>
      <c r="H79" s="171">
        <f>+H15-SUM(H16:H18)</f>
        <v>0</v>
      </c>
      <c r="I79" s="172">
        <f>+I28-(+I10-I21)</f>
        <v>0</v>
      </c>
    </row>
    <row r="80" spans="2:14" x14ac:dyDescent="0.25">
      <c r="F80" s="171">
        <f>+F21-SUM(F22:F27)</f>
        <v>0</v>
      </c>
      <c r="G80" s="171">
        <f>+G21-SUM(G22:G27)</f>
        <v>0</v>
      </c>
      <c r="H80" s="171">
        <f>+H21-SUM(H22:H27)</f>
        <v>0</v>
      </c>
      <c r="I80" s="172">
        <f>+I29-(I30-I33)</f>
        <v>0</v>
      </c>
    </row>
    <row r="81" spans="6:9" x14ac:dyDescent="0.25">
      <c r="F81" s="172">
        <f>+F28-(+F10-F21)</f>
        <v>0</v>
      </c>
      <c r="G81" s="172">
        <f>+G28-(+G10-G21)</f>
        <v>0</v>
      </c>
      <c r="H81" s="172">
        <f>+H28-(+H10-H21)</f>
        <v>0</v>
      </c>
      <c r="I81" s="172">
        <f>+I30-SUM(I31:I32)</f>
        <v>0</v>
      </c>
    </row>
    <row r="82" spans="6:9" x14ac:dyDescent="0.25">
      <c r="F82" s="172">
        <f>+F29-(F30-F33)</f>
        <v>0</v>
      </c>
      <c r="G82" s="172">
        <f>+G29-(G30-G33)</f>
        <v>0</v>
      </c>
      <c r="H82" s="172">
        <f>+H29-(H30-H33)</f>
        <v>0</v>
      </c>
      <c r="I82" s="172">
        <f>+I33-SUM(I34:I35)</f>
        <v>0</v>
      </c>
    </row>
    <row r="83" spans="6:9" x14ac:dyDescent="0.25">
      <c r="F83" s="172">
        <f>+F30-SUM(F31:F32)</f>
        <v>0</v>
      </c>
      <c r="G83" s="172">
        <f>+G30-SUM(G31:G32)</f>
        <v>0</v>
      </c>
      <c r="H83" s="172">
        <f>+H30-SUM(H31:H32)</f>
        <v>0</v>
      </c>
      <c r="I83" s="172">
        <f>+I37-SUM(I38:I40)</f>
        <v>0</v>
      </c>
    </row>
    <row r="84" spans="6:9" x14ac:dyDescent="0.25">
      <c r="F84" s="172">
        <f>+F33-SUM(F34:F35)</f>
        <v>0</v>
      </c>
      <c r="G84" s="172">
        <f>+G33-SUM(G34:G35)</f>
        <v>0</v>
      </c>
      <c r="H84" s="172">
        <f>+H33-SUM(H34:H35)</f>
        <v>0</v>
      </c>
      <c r="I84" s="172">
        <f>+I42-(+I28+I29+I36+I37+I41)</f>
        <v>0</v>
      </c>
    </row>
    <row r="85" spans="6:9" x14ac:dyDescent="0.25">
      <c r="F85" s="172">
        <f>+F37-SUM(F38:F40)</f>
        <v>0</v>
      </c>
      <c r="G85" s="172">
        <f>+G37-SUM(G38:G40)</f>
        <v>0</v>
      </c>
      <c r="H85" s="172">
        <f>+H37-SUM(H38:H40)</f>
        <v>0</v>
      </c>
      <c r="I85" s="172">
        <f>+I47-(+I42+I43+I44+I45+I46)</f>
        <v>0</v>
      </c>
    </row>
    <row r="86" spans="6:9" x14ac:dyDescent="0.25">
      <c r="F86" s="172">
        <f>+F42-(+F28+F29+F36+F37+F41)</f>
        <v>0</v>
      </c>
      <c r="G86" s="172">
        <f>+G42-(+G28+G29+G36+G37+G41)</f>
        <v>0</v>
      </c>
      <c r="H86" s="172">
        <f>+H42-(+H28+H29+H36+H37+H41)</f>
        <v>0</v>
      </c>
      <c r="I86" s="172">
        <f>+I51-(+I47+I48+I49+I50)</f>
        <v>0</v>
      </c>
    </row>
    <row r="87" spans="6:9" x14ac:dyDescent="0.25">
      <c r="F87" s="172">
        <f>+F47-(+F42+F43+F44+F45+F46)</f>
        <v>0</v>
      </c>
      <c r="G87" s="172">
        <f>+G47-(+G42+G43+G44+G45+G46)</f>
        <v>0</v>
      </c>
      <c r="H87" s="172">
        <f>+H47-(+H42+H43+H44+H45+H46)</f>
        <v>0</v>
      </c>
      <c r="I87" s="172">
        <f>+I52-I53-I54+I55</f>
        <v>0</v>
      </c>
    </row>
    <row r="88" spans="6:9" x14ac:dyDescent="0.25">
      <c r="F88" s="172">
        <f>+F51-(+F47+F48+F49+F50)</f>
        <v>0</v>
      </c>
      <c r="G88" s="172">
        <f>+G51-(+G47+G48+G49+G50)</f>
        <v>0</v>
      </c>
      <c r="H88" s="172">
        <f>+H51-(+H47+H48+H49+H50)</f>
        <v>0</v>
      </c>
      <c r="I88" s="172">
        <f>+I56-(+I51-I52)</f>
        <v>0</v>
      </c>
    </row>
    <row r="89" spans="6:9" x14ac:dyDescent="0.25">
      <c r="F89" s="172">
        <f>+F52-F53-F54+F55</f>
        <v>0</v>
      </c>
      <c r="G89" s="172">
        <f>+G52-G53-G54+G55</f>
        <v>0</v>
      </c>
      <c r="H89" s="172">
        <f>+H52-H53-H54+H55</f>
        <v>0</v>
      </c>
      <c r="I89" s="172">
        <f>+I57-SUM(I58:I60)</f>
        <v>0</v>
      </c>
    </row>
    <row r="90" spans="6:9" x14ac:dyDescent="0.25">
      <c r="F90" s="172">
        <f>+F56-(+F51-F52)</f>
        <v>0</v>
      </c>
      <c r="G90" s="172">
        <f>+G56-(+G51-G52)</f>
        <v>0</v>
      </c>
      <c r="H90" s="172">
        <f>+H56-(+H51-H52)</f>
        <v>0</v>
      </c>
      <c r="I90" s="172">
        <f>+I61-SUM(I62:I64)</f>
        <v>0</v>
      </c>
    </row>
    <row r="91" spans="6:9" x14ac:dyDescent="0.25">
      <c r="F91" s="172">
        <f>+F57-SUM(F58:F60)</f>
        <v>0</v>
      </c>
      <c r="G91" s="172">
        <f>+G57-SUM(G58:G60)</f>
        <v>0</v>
      </c>
      <c r="H91" s="172">
        <f>+H57-SUM(H58:H60)</f>
        <v>0</v>
      </c>
      <c r="I91" s="172">
        <f>+I65-(+I57-I61)</f>
        <v>0</v>
      </c>
    </row>
    <row r="92" spans="6:9" x14ac:dyDescent="0.25">
      <c r="F92" s="172">
        <f>+F61-SUM(F62:F64)</f>
        <v>0</v>
      </c>
      <c r="G92" s="172">
        <f>+G61-SUM(G62:G64)</f>
        <v>0</v>
      </c>
      <c r="H92" s="172">
        <f>+H61-SUM(H62:H64)</f>
        <v>0</v>
      </c>
      <c r="I92" s="172">
        <f>+I66-SUM(I67:I69)</f>
        <v>0</v>
      </c>
    </row>
    <row r="93" spans="6:9" x14ac:dyDescent="0.25">
      <c r="F93" s="172">
        <f>+F65-(+F57-F61)</f>
        <v>0</v>
      </c>
      <c r="G93" s="172">
        <f>+G65-(+G57-G61)</f>
        <v>0</v>
      </c>
      <c r="H93" s="172">
        <f>+H65-(+H57-H61)</f>
        <v>0</v>
      </c>
      <c r="I93" s="172">
        <f>+I70-(+I65+I66)</f>
        <v>0</v>
      </c>
    </row>
    <row r="94" spans="6:9" x14ac:dyDescent="0.25">
      <c r="F94" s="172">
        <f>+F66-SUM(F67:F69)</f>
        <v>0</v>
      </c>
      <c r="G94" s="172">
        <f>+G66-SUM(G67:G69)</f>
        <v>0</v>
      </c>
      <c r="H94" s="172">
        <f>+H66-SUM(H67:H69)</f>
        <v>0</v>
      </c>
      <c r="I94" s="172">
        <f>+I71-(+I56+I70)</f>
        <v>0</v>
      </c>
    </row>
    <row r="95" spans="6:9" x14ac:dyDescent="0.25">
      <c r="F95" s="172">
        <f>+F70-(+F65+F66)</f>
        <v>0</v>
      </c>
      <c r="G95" s="172">
        <f>+G70-(+G65+G66)</f>
        <v>0</v>
      </c>
      <c r="H95" s="172">
        <f>+H70-(+H65+H66)</f>
        <v>0</v>
      </c>
    </row>
    <row r="96" spans="6:9" x14ac:dyDescent="0.25">
      <c r="F96" s="172">
        <f>+F71-(+F56+F70)</f>
        <v>0</v>
      </c>
      <c r="G96" s="172">
        <f>+G71-(+G56+G70)</f>
        <v>0</v>
      </c>
      <c r="H96" s="172">
        <f>+H71-(+H56+H70)</f>
        <v>0</v>
      </c>
    </row>
  </sheetData>
  <mergeCells count="3"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topLeftCell="A2" zoomScale="80" zoomScaleNormal="70" zoomScaleSheetLayoutView="80" workbookViewId="0">
      <selection activeCell="C23" sqref="C23"/>
    </sheetView>
  </sheetViews>
  <sheetFormatPr defaultRowHeight="12.75" x14ac:dyDescent="0.2"/>
  <cols>
    <col min="1" max="1" width="5.140625" style="39" customWidth="1"/>
    <col min="2" max="2" width="6.28515625" style="39" customWidth="1"/>
    <col min="3" max="3" width="65.140625" style="39" customWidth="1"/>
    <col min="4" max="5" width="26" style="39" customWidth="1"/>
    <col min="6" max="6" width="1.5703125" style="39" customWidth="1"/>
    <col min="7" max="16384" width="9.140625" style="39"/>
  </cols>
  <sheetData>
    <row r="1" spans="1:6" x14ac:dyDescent="0.2">
      <c r="A1" s="46"/>
      <c r="B1" s="47"/>
      <c r="C1" s="47"/>
      <c r="D1" s="47"/>
      <c r="E1" s="48"/>
    </row>
    <row r="2" spans="1:6" ht="30" customHeight="1" x14ac:dyDescent="0.2">
      <c r="A2" s="560" t="s">
        <v>566</v>
      </c>
      <c r="B2" s="561"/>
      <c r="C2" s="561"/>
      <c r="D2" s="561"/>
      <c r="E2" s="49"/>
      <c r="F2" s="40"/>
    </row>
    <row r="3" spans="1:6" x14ac:dyDescent="0.2">
      <c r="A3" s="44"/>
      <c r="B3" s="40"/>
      <c r="C3" s="40"/>
      <c r="D3" s="40"/>
      <c r="E3" s="50"/>
      <c r="F3" s="40"/>
    </row>
    <row r="4" spans="1:6" x14ac:dyDescent="0.2">
      <c r="A4" s="55"/>
      <c r="B4" s="56"/>
      <c r="C4" s="56"/>
      <c r="D4" s="498"/>
      <c r="E4" s="50"/>
      <c r="F4" s="40"/>
    </row>
    <row r="5" spans="1:6" x14ac:dyDescent="0.2">
      <c r="A5" s="51"/>
      <c r="B5" s="52"/>
      <c r="C5" s="52"/>
      <c r="D5" s="499" t="s">
        <v>357</v>
      </c>
      <c r="E5" s="366" t="s">
        <v>357</v>
      </c>
      <c r="F5" s="40"/>
    </row>
    <row r="6" spans="1:6" x14ac:dyDescent="0.2">
      <c r="A6" s="44"/>
      <c r="B6" s="53"/>
      <c r="C6" s="54" t="s">
        <v>467</v>
      </c>
      <c r="D6" s="493" t="s">
        <v>0</v>
      </c>
      <c r="E6" s="184" t="s">
        <v>1</v>
      </c>
      <c r="F6" s="40"/>
    </row>
    <row r="7" spans="1:6" x14ac:dyDescent="0.2">
      <c r="A7" s="44"/>
      <c r="B7" s="53"/>
      <c r="C7" s="54"/>
      <c r="D7" s="500" t="s">
        <v>305</v>
      </c>
      <c r="E7" s="500" t="s">
        <v>305</v>
      </c>
      <c r="F7" s="40"/>
    </row>
    <row r="8" spans="1:6" x14ac:dyDescent="0.2">
      <c r="A8" s="44"/>
      <c r="B8" s="40"/>
      <c r="C8" s="41"/>
      <c r="D8" s="518" t="s">
        <v>609</v>
      </c>
      <c r="E8" s="518" t="s">
        <v>608</v>
      </c>
      <c r="F8" s="40"/>
    </row>
    <row r="9" spans="1:6" x14ac:dyDescent="0.2">
      <c r="A9" s="55"/>
      <c r="B9" s="56"/>
      <c r="C9" s="57"/>
      <c r="D9" s="494"/>
      <c r="E9" s="593"/>
      <c r="F9" s="40"/>
    </row>
    <row r="10" spans="1:6" ht="15.75" x14ac:dyDescent="0.2">
      <c r="A10" s="44"/>
      <c r="B10" s="308" t="s">
        <v>36</v>
      </c>
      <c r="C10" s="309" t="s">
        <v>449</v>
      </c>
      <c r="D10" s="495">
        <v>922600</v>
      </c>
      <c r="E10" s="495">
        <v>675812</v>
      </c>
      <c r="F10" s="40"/>
    </row>
    <row r="11" spans="1:6" ht="15.75" x14ac:dyDescent="0.2">
      <c r="A11" s="44"/>
      <c r="B11" s="310" t="s">
        <v>38</v>
      </c>
      <c r="C11" s="305" t="s">
        <v>450</v>
      </c>
      <c r="D11" s="495">
        <v>137728</v>
      </c>
      <c r="E11" s="495">
        <v>-9435</v>
      </c>
      <c r="F11" s="40"/>
    </row>
    <row r="12" spans="1:6" s="43" customFormat="1" ht="15.75" x14ac:dyDescent="0.2">
      <c r="A12" s="42"/>
      <c r="B12" s="442" t="s">
        <v>39</v>
      </c>
      <c r="C12" s="305" t="s">
        <v>451</v>
      </c>
      <c r="D12" s="495">
        <v>131380</v>
      </c>
      <c r="E12" s="495">
        <v>-10445</v>
      </c>
      <c r="F12" s="53"/>
    </row>
    <row r="13" spans="1:6" s="43" customFormat="1" ht="15.75" x14ac:dyDescent="0.2">
      <c r="A13" s="42"/>
      <c r="B13" s="443" t="s">
        <v>165</v>
      </c>
      <c r="C13" s="306" t="s">
        <v>452</v>
      </c>
      <c r="D13" s="496">
        <v>152831</v>
      </c>
      <c r="E13" s="496">
        <v>47</v>
      </c>
      <c r="F13" s="53"/>
    </row>
    <row r="14" spans="1:6" s="43" customFormat="1" ht="15.75" x14ac:dyDescent="0.2">
      <c r="A14" s="42"/>
      <c r="B14" s="443" t="s">
        <v>166</v>
      </c>
      <c r="C14" s="306" t="s">
        <v>453</v>
      </c>
      <c r="D14" s="496">
        <v>0</v>
      </c>
      <c r="E14" s="496">
        <v>0</v>
      </c>
      <c r="F14" s="53"/>
    </row>
    <row r="15" spans="1:6" s="43" customFormat="1" ht="15.75" x14ac:dyDescent="0.2">
      <c r="A15" s="42"/>
      <c r="B15" s="443" t="s">
        <v>167</v>
      </c>
      <c r="C15" s="306" t="s">
        <v>454</v>
      </c>
      <c r="D15" s="496">
        <v>-7709</v>
      </c>
      <c r="E15" s="496">
        <v>-13109</v>
      </c>
      <c r="F15" s="53"/>
    </row>
    <row r="16" spans="1:6" ht="31.5" x14ac:dyDescent="0.2">
      <c r="A16" s="44"/>
      <c r="B16" s="443" t="s">
        <v>356</v>
      </c>
      <c r="C16" s="306" t="s">
        <v>455</v>
      </c>
      <c r="D16" s="496">
        <v>0</v>
      </c>
      <c r="E16" s="496">
        <v>0</v>
      </c>
      <c r="F16" s="40"/>
    </row>
    <row r="17" spans="1:8" ht="31.5" x14ac:dyDescent="0.2">
      <c r="A17" s="44"/>
      <c r="B17" s="443" t="s">
        <v>368</v>
      </c>
      <c r="C17" s="306" t="s">
        <v>456</v>
      </c>
      <c r="D17" s="496">
        <v>-13742</v>
      </c>
      <c r="E17" s="496">
        <v>2617</v>
      </c>
      <c r="F17" s="40"/>
    </row>
    <row r="18" spans="1:8" ht="15.75" x14ac:dyDescent="0.2">
      <c r="A18" s="44"/>
      <c r="B18" s="444" t="s">
        <v>40</v>
      </c>
      <c r="C18" s="305" t="s">
        <v>457</v>
      </c>
      <c r="D18" s="495">
        <v>6348</v>
      </c>
      <c r="E18" s="495">
        <v>1010</v>
      </c>
      <c r="F18" s="40"/>
      <c r="H18" s="238"/>
    </row>
    <row r="19" spans="1:8" ht="15.75" x14ac:dyDescent="0.2">
      <c r="A19" s="44"/>
      <c r="B19" s="443" t="s">
        <v>209</v>
      </c>
      <c r="C19" s="306" t="s">
        <v>458</v>
      </c>
      <c r="D19" s="496">
        <v>0</v>
      </c>
      <c r="E19" s="496">
        <v>0</v>
      </c>
      <c r="F19" s="40"/>
    </row>
    <row r="20" spans="1:8" ht="31.5" x14ac:dyDescent="0.2">
      <c r="A20" s="44"/>
      <c r="B20" s="443" t="s">
        <v>210</v>
      </c>
      <c r="C20" s="306" t="s">
        <v>459</v>
      </c>
      <c r="D20" s="496">
        <v>7935</v>
      </c>
      <c r="E20" s="496">
        <v>-871</v>
      </c>
      <c r="F20" s="40"/>
    </row>
    <row r="21" spans="1:8" ht="15.75" x14ac:dyDescent="0.2">
      <c r="A21" s="44"/>
      <c r="B21" s="443" t="s">
        <v>211</v>
      </c>
      <c r="C21" s="306" t="s">
        <v>460</v>
      </c>
      <c r="D21" s="496">
        <v>0</v>
      </c>
      <c r="E21" s="496">
        <v>2187</v>
      </c>
      <c r="F21" s="40"/>
    </row>
    <row r="22" spans="1:8" ht="31.5" x14ac:dyDescent="0.2">
      <c r="A22" s="44"/>
      <c r="B22" s="443" t="s">
        <v>370</v>
      </c>
      <c r="C22" s="306" t="s">
        <v>461</v>
      </c>
      <c r="D22" s="496">
        <v>0</v>
      </c>
      <c r="E22" s="496">
        <v>0</v>
      </c>
      <c r="F22" s="40"/>
    </row>
    <row r="23" spans="1:8" ht="31.5" x14ac:dyDescent="0.2">
      <c r="A23" s="44"/>
      <c r="B23" s="443" t="s">
        <v>462</v>
      </c>
      <c r="C23" s="306" t="s">
        <v>463</v>
      </c>
      <c r="D23" s="496">
        <v>0</v>
      </c>
      <c r="E23" s="496">
        <v>0</v>
      </c>
      <c r="F23" s="40"/>
    </row>
    <row r="24" spans="1:8" ht="31.5" x14ac:dyDescent="0.2">
      <c r="A24" s="44"/>
      <c r="B24" s="443" t="s">
        <v>464</v>
      </c>
      <c r="C24" s="306" t="s">
        <v>465</v>
      </c>
      <c r="D24" s="496">
        <v>-1587</v>
      </c>
      <c r="E24" s="496">
        <v>-306</v>
      </c>
      <c r="F24" s="40"/>
    </row>
    <row r="25" spans="1:8" s="43" customFormat="1" ht="15.75" x14ac:dyDescent="0.2">
      <c r="A25" s="42"/>
      <c r="B25" s="311" t="s">
        <v>50</v>
      </c>
      <c r="C25" s="307" t="s">
        <v>466</v>
      </c>
      <c r="D25" s="495">
        <v>1060328</v>
      </c>
      <c r="E25" s="495">
        <v>666377</v>
      </c>
      <c r="F25" s="53"/>
    </row>
    <row r="26" spans="1:8" x14ac:dyDescent="0.2">
      <c r="A26" s="45"/>
      <c r="B26" s="58"/>
      <c r="C26" s="59"/>
      <c r="D26" s="497"/>
      <c r="E26" s="60"/>
      <c r="F26" s="40"/>
    </row>
    <row r="29" spans="1:8" x14ac:dyDescent="0.2">
      <c r="D29" s="238"/>
    </row>
    <row r="31" spans="1:8" x14ac:dyDescent="0.2">
      <c r="D31" s="238">
        <f>+D11-D12-D18</f>
        <v>0</v>
      </c>
      <c r="E31" s="238">
        <f>+E11-E12-E18</f>
        <v>0</v>
      </c>
    </row>
    <row r="32" spans="1:8" x14ac:dyDescent="0.2">
      <c r="D32" s="238">
        <f>+D12-SUM(D13:D17)</f>
        <v>0</v>
      </c>
      <c r="E32" s="238">
        <f>+E12-SUM(E13:E17)</f>
        <v>0</v>
      </c>
    </row>
    <row r="33" spans="4:5" x14ac:dyDescent="0.2">
      <c r="D33" s="238">
        <f>+D18-SUM(D19:D24)</f>
        <v>0</v>
      </c>
      <c r="E33" s="238">
        <f>+E18-SUM(E19:E24)</f>
        <v>0</v>
      </c>
    </row>
    <row r="34" spans="4:5" x14ac:dyDescent="0.2">
      <c r="D34" s="238">
        <f>+D25-D10-D11</f>
        <v>0</v>
      </c>
      <c r="E34" s="238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2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D2" zoomScale="60" zoomScaleNormal="60" workbookViewId="0">
      <selection activeCell="F34" sqref="F34"/>
    </sheetView>
  </sheetViews>
  <sheetFormatPr defaultRowHeight="20.100000000000001" customHeight="1" x14ac:dyDescent="0.35"/>
  <cols>
    <col min="1" max="1" width="2.28515625" style="66" customWidth="1"/>
    <col min="2" max="2" width="2.7109375" style="66" customWidth="1"/>
    <col min="3" max="3" width="6.85546875" style="87" bestFit="1" customWidth="1"/>
    <col min="4" max="4" width="47.42578125" style="66" customWidth="1"/>
    <col min="5" max="5" width="10.5703125" style="66" customWidth="1"/>
    <col min="6" max="6" width="13.140625" style="66" customWidth="1"/>
    <col min="7" max="7" width="16.28515625" style="66" customWidth="1"/>
    <col min="8" max="8" width="11.85546875" style="66" customWidth="1"/>
    <col min="9" max="9" width="13" style="66" customWidth="1"/>
    <col min="10" max="13" width="11.85546875" style="66" customWidth="1"/>
    <col min="14" max="14" width="11.85546875" style="67" customWidth="1"/>
    <col min="15" max="15" width="11.85546875" style="66" customWidth="1"/>
    <col min="16" max="16" width="14.7109375" style="66" customWidth="1"/>
    <col min="17" max="17" width="15.7109375" style="66" customWidth="1"/>
    <col min="18" max="18" width="17.7109375" style="66" customWidth="1"/>
    <col min="19" max="19" width="13.7109375" style="66" customWidth="1"/>
    <col min="20" max="20" width="12.140625" style="66" customWidth="1"/>
    <col min="21" max="21" width="13" style="66" customWidth="1"/>
    <col min="22" max="22" width="1.28515625" style="66" customWidth="1"/>
    <col min="23" max="23" width="11.7109375" style="66" customWidth="1"/>
    <col min="24" max="26" width="9.140625" style="66"/>
    <col min="27" max="27" width="20.140625" style="66" bestFit="1" customWidth="1"/>
    <col min="28" max="16384" width="9.140625" style="66"/>
  </cols>
  <sheetData>
    <row r="2" spans="2:28" ht="15" customHeight="1" x14ac:dyDescent="0.35">
      <c r="B2" s="61"/>
      <c r="C2" s="6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3"/>
      <c r="P2" s="64"/>
      <c r="Q2" s="64"/>
      <c r="R2" s="64"/>
      <c r="S2" s="64"/>
      <c r="T2" s="64"/>
      <c r="U2" s="65"/>
    </row>
    <row r="3" spans="2:28" ht="20.100000000000001" customHeight="1" x14ac:dyDescent="0.35">
      <c r="B3" s="445" t="s">
        <v>569</v>
      </c>
      <c r="C3" s="446"/>
      <c r="D3" s="446"/>
      <c r="E3" s="446"/>
      <c r="F3" s="446"/>
      <c r="G3" s="446"/>
      <c r="H3" s="1"/>
      <c r="I3" s="1"/>
      <c r="J3" s="1"/>
      <c r="K3" s="1"/>
      <c r="L3" s="1"/>
      <c r="M3" s="1"/>
      <c r="N3" s="1"/>
      <c r="O3" s="2"/>
      <c r="P3" s="67"/>
      <c r="Q3" s="67"/>
      <c r="R3" s="67"/>
      <c r="S3" s="67"/>
      <c r="T3" s="67"/>
      <c r="U3" s="68"/>
    </row>
    <row r="4" spans="2:28" ht="15" customHeight="1" x14ac:dyDescent="0.35">
      <c r="B4" s="69"/>
      <c r="C4" s="3"/>
      <c r="D4" s="563"/>
      <c r="E4" s="563"/>
      <c r="F4" s="564"/>
      <c r="G4" s="70"/>
      <c r="H4" s="70"/>
      <c r="I4" s="70"/>
      <c r="J4" s="70"/>
      <c r="K4" s="70"/>
      <c r="L4" s="2"/>
      <c r="M4" s="2"/>
      <c r="O4" s="2"/>
      <c r="P4" s="67"/>
      <c r="Q4" s="67"/>
      <c r="R4" s="67"/>
      <c r="S4" s="67"/>
      <c r="T4" s="67"/>
      <c r="U4" s="68"/>
    </row>
    <row r="5" spans="2:28" ht="16.5" customHeight="1" x14ac:dyDescent="0.35">
      <c r="B5" s="69"/>
      <c r="C5" s="3"/>
      <c r="D5" s="565"/>
      <c r="E5" s="565"/>
      <c r="F5" s="565"/>
      <c r="G5" s="1"/>
      <c r="H5" s="71"/>
      <c r="I5" s="71"/>
      <c r="J5" s="71"/>
      <c r="K5" s="70"/>
      <c r="L5" s="2"/>
      <c r="M5" s="562" t="s">
        <v>357</v>
      </c>
      <c r="N5" s="562"/>
      <c r="O5" s="562"/>
      <c r="P5" s="67"/>
      <c r="Q5" s="67"/>
      <c r="R5" s="67"/>
      <c r="S5" s="67"/>
      <c r="T5" s="67"/>
      <c r="U5" s="68"/>
    </row>
    <row r="6" spans="2:28" ht="14.25" customHeight="1" x14ac:dyDescent="0.35">
      <c r="B6" s="69"/>
      <c r="C6" s="72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7"/>
      <c r="Q6" s="67"/>
      <c r="R6" s="67"/>
      <c r="S6" s="67"/>
      <c r="T6" s="67"/>
      <c r="U6" s="68"/>
    </row>
    <row r="7" spans="2:28" ht="73.5" customHeight="1" x14ac:dyDescent="0.35">
      <c r="B7" s="61"/>
      <c r="C7" s="62"/>
      <c r="D7" s="204"/>
      <c r="E7" s="195"/>
      <c r="F7" s="189"/>
      <c r="G7" s="190"/>
      <c r="H7" s="190"/>
      <c r="I7" s="190"/>
      <c r="J7" s="566" t="s">
        <v>476</v>
      </c>
      <c r="K7" s="567"/>
      <c r="L7" s="568"/>
      <c r="M7" s="566" t="s">
        <v>477</v>
      </c>
      <c r="N7" s="567"/>
      <c r="O7" s="568"/>
      <c r="P7" s="191"/>
      <c r="Q7" s="191"/>
      <c r="R7" s="191"/>
      <c r="S7" s="191"/>
      <c r="T7" s="191"/>
      <c r="U7" s="192"/>
    </row>
    <row r="8" spans="2:28" s="76" customFormat="1" ht="93.75" x14ac:dyDescent="0.2">
      <c r="B8" s="73"/>
      <c r="C8" s="74"/>
      <c r="D8" s="205" t="s">
        <v>177</v>
      </c>
      <c r="E8" s="196" t="s">
        <v>611</v>
      </c>
      <c r="F8" s="188" t="s">
        <v>96</v>
      </c>
      <c r="G8" s="188" t="s">
        <v>98</v>
      </c>
      <c r="H8" s="188" t="s">
        <v>99</v>
      </c>
      <c r="I8" s="188" t="s">
        <v>100</v>
      </c>
      <c r="J8" s="188">
        <v>1</v>
      </c>
      <c r="K8" s="188">
        <v>2</v>
      </c>
      <c r="L8" s="188">
        <v>3</v>
      </c>
      <c r="M8" s="188">
        <v>4</v>
      </c>
      <c r="N8" s="188">
        <v>5</v>
      </c>
      <c r="O8" s="188">
        <v>6</v>
      </c>
      <c r="P8" s="188" t="s">
        <v>478</v>
      </c>
      <c r="Q8" s="188" t="s">
        <v>322</v>
      </c>
      <c r="R8" s="188" t="s">
        <v>479</v>
      </c>
      <c r="S8" s="188" t="s">
        <v>480</v>
      </c>
      <c r="T8" s="188" t="s">
        <v>428</v>
      </c>
      <c r="U8" s="188" t="s">
        <v>204</v>
      </c>
      <c r="V8" s="75"/>
      <c r="W8" s="75"/>
    </row>
    <row r="9" spans="2:28" ht="19.5" hidden="1" x14ac:dyDescent="0.35">
      <c r="B9" s="69"/>
      <c r="C9" s="3"/>
      <c r="D9" s="206" t="s">
        <v>70</v>
      </c>
      <c r="E9" s="197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77"/>
      <c r="W9" s="77"/>
    </row>
    <row r="10" spans="2:28" ht="15.75" hidden="1" customHeight="1" x14ac:dyDescent="0.35">
      <c r="B10" s="69"/>
      <c r="C10" s="3"/>
      <c r="D10" s="206" t="s">
        <v>373</v>
      </c>
      <c r="E10" s="197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77"/>
      <c r="W10" s="77"/>
    </row>
    <row r="11" spans="2:28" ht="15.75" hidden="1" customHeight="1" x14ac:dyDescent="0.35">
      <c r="B11" s="69"/>
      <c r="C11" s="3"/>
      <c r="D11" s="206" t="s">
        <v>475</v>
      </c>
      <c r="E11" s="198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77"/>
      <c r="W11" s="77"/>
    </row>
    <row r="12" spans="2:28" s="82" customFormat="1" ht="18.75" hidden="1" customHeight="1" x14ac:dyDescent="0.35">
      <c r="B12" s="80"/>
      <c r="C12" s="312" t="s">
        <v>36</v>
      </c>
      <c r="D12" s="302" t="s">
        <v>335</v>
      </c>
      <c r="E12" s="198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81"/>
      <c r="W12" s="81"/>
      <c r="AA12" s="328">
        <f>SUM(F12:R12)-S12</f>
        <v>0</v>
      </c>
      <c r="AB12" s="328">
        <f>+U12-S12-T12</f>
        <v>0</v>
      </c>
    </row>
    <row r="13" spans="2:28" s="82" customFormat="1" ht="18.75" hidden="1" customHeight="1" x14ac:dyDescent="0.35">
      <c r="B13" s="80"/>
      <c r="C13" s="313" t="s">
        <v>38</v>
      </c>
      <c r="D13" s="314" t="s">
        <v>336</v>
      </c>
      <c r="E13" s="19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81"/>
      <c r="W13" s="81"/>
      <c r="AA13" s="328">
        <f t="shared" ref="AA13:AA49" si="0">SUM(F13:R13)-S13</f>
        <v>0</v>
      </c>
      <c r="AB13" s="328">
        <f t="shared" ref="AB13:AB49" si="1">+U13-S13-T13</f>
        <v>0</v>
      </c>
    </row>
    <row r="14" spans="2:28" ht="18.75" hidden="1" customHeight="1" x14ac:dyDescent="0.35">
      <c r="B14" s="69"/>
      <c r="C14" s="315" t="s">
        <v>39</v>
      </c>
      <c r="D14" s="316" t="s">
        <v>337</v>
      </c>
      <c r="E14" s="198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77"/>
      <c r="W14" s="77"/>
      <c r="AA14" s="328">
        <f t="shared" si="0"/>
        <v>0</v>
      </c>
      <c r="AB14" s="328">
        <f t="shared" si="1"/>
        <v>0</v>
      </c>
    </row>
    <row r="15" spans="2:28" ht="18.75" hidden="1" customHeight="1" x14ac:dyDescent="0.35">
      <c r="B15" s="69"/>
      <c r="C15" s="315" t="s">
        <v>40</v>
      </c>
      <c r="D15" s="316" t="s">
        <v>338</v>
      </c>
      <c r="E15" s="198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77"/>
      <c r="W15" s="77"/>
      <c r="AA15" s="328">
        <f t="shared" si="0"/>
        <v>0</v>
      </c>
      <c r="AB15" s="328">
        <f t="shared" si="1"/>
        <v>0</v>
      </c>
    </row>
    <row r="16" spans="2:28" s="82" customFormat="1" ht="18.75" hidden="1" customHeight="1" x14ac:dyDescent="0.35">
      <c r="B16" s="80"/>
      <c r="C16" s="313" t="s">
        <v>50</v>
      </c>
      <c r="D16" s="317" t="s">
        <v>339</v>
      </c>
      <c r="E16" s="198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81"/>
      <c r="W16" s="81"/>
      <c r="AA16" s="328">
        <f t="shared" si="0"/>
        <v>0</v>
      </c>
      <c r="AB16" s="328">
        <f t="shared" si="1"/>
        <v>0</v>
      </c>
    </row>
    <row r="17" spans="2:28" ht="18.75" hidden="1" customHeight="1" x14ac:dyDescent="0.35">
      <c r="B17" s="69"/>
      <c r="C17" s="312" t="s">
        <v>60</v>
      </c>
      <c r="D17" s="316" t="s">
        <v>468</v>
      </c>
      <c r="E17" s="199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77"/>
      <c r="W17" s="77"/>
      <c r="AA17" s="328">
        <f t="shared" si="0"/>
        <v>0</v>
      </c>
      <c r="AB17" s="328">
        <f t="shared" si="1"/>
        <v>0</v>
      </c>
    </row>
    <row r="18" spans="2:28" s="82" customFormat="1" ht="18.75" hidden="1" customHeight="1" x14ac:dyDescent="0.35">
      <c r="B18" s="80"/>
      <c r="C18" s="313" t="s">
        <v>61</v>
      </c>
      <c r="D18" s="318" t="s">
        <v>469</v>
      </c>
      <c r="E18" s="200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81"/>
      <c r="W18" s="81"/>
      <c r="AA18" s="328">
        <f t="shared" si="0"/>
        <v>0</v>
      </c>
      <c r="AB18" s="328">
        <f t="shared" si="1"/>
        <v>0</v>
      </c>
    </row>
    <row r="19" spans="2:28" s="82" customFormat="1" ht="18.75" hidden="1" customHeight="1" x14ac:dyDescent="0.35">
      <c r="B19" s="80"/>
      <c r="C19" s="312" t="s">
        <v>62</v>
      </c>
      <c r="D19" s="319" t="s">
        <v>470</v>
      </c>
      <c r="E19" s="200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6"/>
      <c r="T19" s="286"/>
      <c r="U19" s="286"/>
      <c r="V19" s="81"/>
      <c r="W19" s="81"/>
      <c r="AA19" s="328">
        <f t="shared" si="0"/>
        <v>0</v>
      </c>
      <c r="AB19" s="328">
        <f t="shared" si="1"/>
        <v>0</v>
      </c>
    </row>
    <row r="20" spans="2:28" s="82" customFormat="1" ht="18.75" hidden="1" customHeight="1" x14ac:dyDescent="0.35">
      <c r="B20" s="80"/>
      <c r="C20" s="312" t="s">
        <v>63</v>
      </c>
      <c r="D20" s="320" t="s">
        <v>181</v>
      </c>
      <c r="E20" s="199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81"/>
      <c r="W20" s="81"/>
      <c r="AA20" s="328">
        <f t="shared" si="0"/>
        <v>0</v>
      </c>
      <c r="AB20" s="328">
        <f t="shared" si="1"/>
        <v>0</v>
      </c>
    </row>
    <row r="21" spans="2:28" s="82" customFormat="1" ht="18.75" hidden="1" customHeight="1" x14ac:dyDescent="0.35">
      <c r="B21" s="80"/>
      <c r="C21" s="312" t="s">
        <v>76</v>
      </c>
      <c r="D21" s="318" t="s">
        <v>471</v>
      </c>
      <c r="E21" s="199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6"/>
      <c r="T21" s="288"/>
      <c r="U21" s="286"/>
      <c r="V21" s="81"/>
      <c r="W21" s="81"/>
      <c r="AA21" s="328">
        <f t="shared" si="0"/>
        <v>0</v>
      </c>
      <c r="AB21" s="328">
        <f t="shared" si="1"/>
        <v>0</v>
      </c>
    </row>
    <row r="22" spans="2:28" ht="18.75" hidden="1" customHeight="1" x14ac:dyDescent="0.35">
      <c r="B22" s="69"/>
      <c r="C22" s="312" t="s">
        <v>79</v>
      </c>
      <c r="D22" s="318" t="s">
        <v>472</v>
      </c>
      <c r="E22" s="201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77"/>
      <c r="W22" s="77"/>
      <c r="AA22" s="328">
        <f t="shared" si="0"/>
        <v>0</v>
      </c>
      <c r="AB22" s="328">
        <f t="shared" si="1"/>
        <v>0</v>
      </c>
    </row>
    <row r="23" spans="2:28" ht="18.75" hidden="1" customHeight="1" x14ac:dyDescent="0.35">
      <c r="B23" s="69"/>
      <c r="C23" s="313" t="s">
        <v>80</v>
      </c>
      <c r="D23" s="318" t="s">
        <v>473</v>
      </c>
      <c r="E23" s="201"/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77"/>
      <c r="W23" s="77"/>
      <c r="AA23" s="328">
        <f t="shared" si="0"/>
        <v>0</v>
      </c>
      <c r="AB23" s="328">
        <f t="shared" si="1"/>
        <v>0</v>
      </c>
    </row>
    <row r="24" spans="2:28" s="82" customFormat="1" ht="18.75" hidden="1" customHeight="1" x14ac:dyDescent="0.35">
      <c r="B24" s="80"/>
      <c r="C24" s="313" t="s">
        <v>81</v>
      </c>
      <c r="D24" s="318" t="s">
        <v>178</v>
      </c>
      <c r="E24" s="198"/>
      <c r="F24" s="288"/>
      <c r="G24" s="288"/>
      <c r="H24" s="288"/>
      <c r="I24" s="288"/>
      <c r="J24" s="288"/>
      <c r="K24" s="288"/>
      <c r="L24" s="288"/>
      <c r="M24" s="288"/>
      <c r="N24" s="288"/>
      <c r="O24" s="288"/>
      <c r="P24" s="288"/>
      <c r="Q24" s="286"/>
      <c r="R24" s="288"/>
      <c r="S24" s="288"/>
      <c r="T24" s="288"/>
      <c r="U24" s="286"/>
      <c r="V24" s="81"/>
      <c r="W24" s="81"/>
      <c r="AA24" s="328">
        <f t="shared" si="0"/>
        <v>0</v>
      </c>
      <c r="AB24" s="328">
        <f t="shared" si="1"/>
        <v>0</v>
      </c>
    </row>
    <row r="25" spans="2:28" s="82" customFormat="1" ht="18.75" hidden="1" customHeight="1" x14ac:dyDescent="0.35">
      <c r="B25" s="80"/>
      <c r="C25" s="321" t="s">
        <v>196</v>
      </c>
      <c r="D25" s="318" t="s">
        <v>179</v>
      </c>
      <c r="E25" s="202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288"/>
      <c r="V25" s="81"/>
      <c r="W25" s="81"/>
      <c r="AA25" s="328">
        <f t="shared" si="0"/>
        <v>0</v>
      </c>
      <c r="AB25" s="328">
        <f t="shared" si="1"/>
        <v>0</v>
      </c>
    </row>
    <row r="26" spans="2:28" s="82" customFormat="1" ht="19.5" hidden="1" x14ac:dyDescent="0.35">
      <c r="B26" s="80"/>
      <c r="C26" s="321" t="s">
        <v>197</v>
      </c>
      <c r="D26" s="318" t="s">
        <v>180</v>
      </c>
      <c r="E26" s="19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288"/>
      <c r="R26" s="288"/>
      <c r="S26" s="288"/>
      <c r="T26" s="288"/>
      <c r="U26" s="288"/>
      <c r="V26" s="81"/>
      <c r="W26" s="81"/>
      <c r="AA26" s="328">
        <f t="shared" si="0"/>
        <v>0</v>
      </c>
      <c r="AB26" s="328">
        <f t="shared" si="1"/>
        <v>0</v>
      </c>
    </row>
    <row r="27" spans="2:28" s="82" customFormat="1" ht="18.75" hidden="1" customHeight="1" x14ac:dyDescent="0.35">
      <c r="B27" s="80"/>
      <c r="C27" s="321" t="s">
        <v>198</v>
      </c>
      <c r="D27" s="318" t="s">
        <v>20</v>
      </c>
      <c r="E27" s="198"/>
      <c r="F27" s="288"/>
      <c r="G27" s="288"/>
      <c r="H27" s="288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81"/>
      <c r="W27" s="81"/>
      <c r="AA27" s="328">
        <f t="shared" si="0"/>
        <v>0</v>
      </c>
      <c r="AB27" s="328">
        <f t="shared" si="1"/>
        <v>0</v>
      </c>
    </row>
    <row r="28" spans="2:28" s="82" customFormat="1" ht="19.5" hidden="1" x14ac:dyDescent="0.35">
      <c r="B28" s="289"/>
      <c r="C28" s="322"/>
      <c r="D28" s="323" t="s">
        <v>474</v>
      </c>
      <c r="E28" s="326"/>
      <c r="F28" s="291"/>
      <c r="G28" s="291"/>
      <c r="H28" s="291"/>
      <c r="I28" s="291"/>
      <c r="J28" s="291"/>
      <c r="K28" s="291"/>
      <c r="L28" s="291"/>
      <c r="M28" s="291"/>
      <c r="N28" s="291"/>
      <c r="O28" s="291"/>
      <c r="P28" s="291"/>
      <c r="Q28" s="291"/>
      <c r="R28" s="291"/>
      <c r="S28" s="291"/>
      <c r="T28" s="291"/>
      <c r="U28" s="291"/>
      <c r="V28" s="81"/>
      <c r="W28" s="81"/>
      <c r="AA28" s="328">
        <f t="shared" si="0"/>
        <v>0</v>
      </c>
      <c r="AB28" s="328">
        <f t="shared" si="1"/>
        <v>0</v>
      </c>
    </row>
    <row r="29" spans="2:28" s="82" customFormat="1" ht="19.5" x14ac:dyDescent="0.35">
      <c r="B29" s="80"/>
      <c r="C29" s="312"/>
      <c r="D29" s="324"/>
      <c r="E29" s="198"/>
      <c r="F29" s="288"/>
      <c r="G29" s="288"/>
      <c r="H29" s="288"/>
      <c r="I29" s="288"/>
      <c r="J29" s="288"/>
      <c r="K29" s="288"/>
      <c r="L29" s="288"/>
      <c r="M29" s="288"/>
      <c r="N29" s="288"/>
      <c r="O29" s="288"/>
      <c r="P29" s="288"/>
      <c r="Q29" s="288"/>
      <c r="R29" s="288"/>
      <c r="S29" s="288"/>
      <c r="T29" s="288"/>
      <c r="U29" s="288"/>
      <c r="V29" s="81"/>
      <c r="W29" s="81"/>
      <c r="AA29" s="328">
        <f t="shared" si="0"/>
        <v>0</v>
      </c>
      <c r="AB29" s="328">
        <f t="shared" si="1"/>
        <v>0</v>
      </c>
    </row>
    <row r="30" spans="2:28" s="82" customFormat="1" ht="19.5" x14ac:dyDescent="0.35">
      <c r="B30" s="80"/>
      <c r="C30" s="312"/>
      <c r="D30" s="325" t="s">
        <v>0</v>
      </c>
      <c r="E30" s="198"/>
      <c r="F30" s="288"/>
      <c r="G30" s="288"/>
      <c r="H30" s="288"/>
      <c r="I30" s="288"/>
      <c r="J30" s="288"/>
      <c r="K30" s="288"/>
      <c r="L30" s="288"/>
      <c r="M30" s="288"/>
      <c r="N30" s="288"/>
      <c r="O30" s="288"/>
      <c r="P30" s="288"/>
      <c r="Q30" s="288"/>
      <c r="R30" s="288"/>
      <c r="S30" s="288"/>
      <c r="T30" s="288"/>
      <c r="U30" s="288"/>
      <c r="V30" s="81"/>
      <c r="W30" s="81"/>
      <c r="AA30" s="328">
        <f t="shared" si="0"/>
        <v>0</v>
      </c>
      <c r="AB30" s="328">
        <f t="shared" si="1"/>
        <v>0</v>
      </c>
    </row>
    <row r="31" spans="2:28" s="82" customFormat="1" ht="19.5" x14ac:dyDescent="0.35">
      <c r="B31" s="80"/>
      <c r="C31" s="312"/>
      <c r="D31" s="206" t="s">
        <v>305</v>
      </c>
      <c r="E31" s="198"/>
      <c r="F31" s="288"/>
      <c r="G31" s="288"/>
      <c r="H31" s="288"/>
      <c r="I31" s="288"/>
      <c r="J31" s="288"/>
      <c r="K31" s="288"/>
      <c r="L31" s="288"/>
      <c r="M31" s="288"/>
      <c r="N31" s="288"/>
      <c r="O31" s="288"/>
      <c r="P31" s="288"/>
      <c r="Q31" s="288"/>
      <c r="R31" s="288"/>
      <c r="S31" s="288"/>
      <c r="T31" s="288"/>
      <c r="U31" s="288"/>
      <c r="V31" s="81"/>
      <c r="W31" s="81"/>
      <c r="AA31" s="328">
        <f t="shared" si="0"/>
        <v>0</v>
      </c>
      <c r="AB31" s="328">
        <f t="shared" si="1"/>
        <v>0</v>
      </c>
    </row>
    <row r="32" spans="2:28" s="82" customFormat="1" ht="19.5" x14ac:dyDescent="0.35">
      <c r="B32" s="80"/>
      <c r="C32" s="312"/>
      <c r="D32" s="206" t="s">
        <v>613</v>
      </c>
      <c r="E32" s="198"/>
      <c r="F32" s="288"/>
      <c r="G32" s="288"/>
      <c r="H32" s="288"/>
      <c r="I32" s="288"/>
      <c r="J32" s="288"/>
      <c r="K32" s="288"/>
      <c r="L32" s="288"/>
      <c r="M32" s="288"/>
      <c r="N32" s="288"/>
      <c r="O32" s="288"/>
      <c r="P32" s="288"/>
      <c r="Q32" s="288"/>
      <c r="R32" s="288"/>
      <c r="S32" s="288"/>
      <c r="T32" s="288"/>
      <c r="U32" s="288"/>
      <c r="V32" s="81"/>
      <c r="W32" s="81"/>
      <c r="AA32" s="328">
        <f t="shared" si="0"/>
        <v>0</v>
      </c>
      <c r="AB32" s="328">
        <f t="shared" si="1"/>
        <v>0</v>
      </c>
    </row>
    <row r="33" spans="2:28" s="82" customFormat="1" ht="19.5" x14ac:dyDescent="0.35">
      <c r="B33" s="80"/>
      <c r="C33" s="312" t="s">
        <v>36</v>
      </c>
      <c r="D33" s="317" t="s">
        <v>355</v>
      </c>
      <c r="E33" s="198"/>
      <c r="F33" s="286">
        <v>2600000</v>
      </c>
      <c r="G33" s="286">
        <v>0</v>
      </c>
      <c r="H33" s="286">
        <v>0</v>
      </c>
      <c r="I33" s="286">
        <v>1739</v>
      </c>
      <c r="J33" s="286">
        <v>136852.86515999999</v>
      </c>
      <c r="K33" s="286">
        <v>-38057</v>
      </c>
      <c r="L33" s="286">
        <v>0</v>
      </c>
      <c r="M33" s="286">
        <v>0</v>
      </c>
      <c r="N33" s="286">
        <v>28315</v>
      </c>
      <c r="O33" s="286"/>
      <c r="P33" s="286">
        <v>2100344</v>
      </c>
      <c r="Q33" s="286">
        <v>675629</v>
      </c>
      <c r="R33" s="286">
        <v>0</v>
      </c>
      <c r="S33" s="286">
        <v>5504822.8651599996</v>
      </c>
      <c r="T33" s="286">
        <v>0</v>
      </c>
      <c r="U33" s="286">
        <v>5504822.8651599996</v>
      </c>
      <c r="V33" s="81"/>
      <c r="W33" s="81"/>
      <c r="AA33" s="328">
        <f t="shared" si="0"/>
        <v>0</v>
      </c>
      <c r="AB33" s="328">
        <f t="shared" si="1"/>
        <v>0</v>
      </c>
    </row>
    <row r="34" spans="2:28" s="82" customFormat="1" ht="19.5" x14ac:dyDescent="0.35">
      <c r="B34" s="80"/>
      <c r="C34" s="313" t="s">
        <v>38</v>
      </c>
      <c r="D34" s="314" t="s">
        <v>336</v>
      </c>
      <c r="E34" s="198"/>
      <c r="F34" s="286">
        <v>0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86">
        <v>0</v>
      </c>
      <c r="P34" s="286">
        <v>0</v>
      </c>
      <c r="Q34" s="286">
        <v>0</v>
      </c>
      <c r="R34" s="286">
        <v>0</v>
      </c>
      <c r="S34" s="286">
        <v>0</v>
      </c>
      <c r="T34" s="286">
        <v>0</v>
      </c>
      <c r="U34" s="286">
        <v>0</v>
      </c>
      <c r="V34" s="81"/>
      <c r="W34" s="81"/>
      <c r="AA34" s="328">
        <f t="shared" si="0"/>
        <v>0</v>
      </c>
      <c r="AB34" s="328">
        <f t="shared" si="1"/>
        <v>0</v>
      </c>
    </row>
    <row r="35" spans="2:28" s="82" customFormat="1" ht="19.5" x14ac:dyDescent="0.35">
      <c r="B35" s="80"/>
      <c r="C35" s="315" t="s">
        <v>39</v>
      </c>
      <c r="D35" s="316" t="s">
        <v>337</v>
      </c>
      <c r="E35" s="198"/>
      <c r="F35" s="288">
        <v>0</v>
      </c>
      <c r="G35" s="288">
        <v>0</v>
      </c>
      <c r="H35" s="288">
        <v>0</v>
      </c>
      <c r="I35" s="288">
        <v>0</v>
      </c>
      <c r="J35" s="288">
        <v>0</v>
      </c>
      <c r="K35" s="288">
        <v>0</v>
      </c>
      <c r="L35" s="288">
        <v>0</v>
      </c>
      <c r="M35" s="288">
        <v>0</v>
      </c>
      <c r="N35" s="288">
        <v>0</v>
      </c>
      <c r="O35" s="288">
        <v>0</v>
      </c>
      <c r="P35" s="288">
        <v>0</v>
      </c>
      <c r="Q35" s="288">
        <v>0</v>
      </c>
      <c r="R35" s="288">
        <v>0</v>
      </c>
      <c r="S35" s="288">
        <v>0</v>
      </c>
      <c r="T35" s="288">
        <v>0</v>
      </c>
      <c r="U35" s="288">
        <v>0</v>
      </c>
      <c r="V35" s="81"/>
      <c r="W35" s="81"/>
      <c r="AA35" s="328">
        <f t="shared" si="0"/>
        <v>0</v>
      </c>
      <c r="AB35" s="328">
        <f t="shared" si="1"/>
        <v>0</v>
      </c>
    </row>
    <row r="36" spans="2:28" s="82" customFormat="1" ht="32.25" customHeight="1" x14ac:dyDescent="0.35">
      <c r="B36" s="80"/>
      <c r="C36" s="386" t="s">
        <v>40</v>
      </c>
      <c r="D36" s="470" t="s">
        <v>338</v>
      </c>
      <c r="E36" s="198"/>
      <c r="F36" s="288">
        <v>0</v>
      </c>
      <c r="G36" s="288">
        <v>0</v>
      </c>
      <c r="H36" s="288">
        <v>0</v>
      </c>
      <c r="I36" s="288">
        <v>0</v>
      </c>
      <c r="J36" s="288">
        <v>0</v>
      </c>
      <c r="K36" s="288">
        <v>0</v>
      </c>
      <c r="L36" s="288">
        <v>0</v>
      </c>
      <c r="M36" s="288">
        <v>0</v>
      </c>
      <c r="N36" s="288">
        <v>0</v>
      </c>
      <c r="O36" s="288">
        <v>0</v>
      </c>
      <c r="P36" s="288">
        <v>0</v>
      </c>
      <c r="Q36" s="288">
        <v>0</v>
      </c>
      <c r="R36" s="288">
        <v>0</v>
      </c>
      <c r="S36" s="288">
        <v>0</v>
      </c>
      <c r="T36" s="288">
        <v>0</v>
      </c>
      <c r="U36" s="288">
        <v>0</v>
      </c>
      <c r="V36" s="81"/>
      <c r="W36" s="81"/>
      <c r="AA36" s="328">
        <f t="shared" si="0"/>
        <v>0</v>
      </c>
      <c r="AB36" s="328">
        <f t="shared" si="1"/>
        <v>0</v>
      </c>
    </row>
    <row r="37" spans="2:28" s="82" customFormat="1" ht="19.5" x14ac:dyDescent="0.35">
      <c r="B37" s="80"/>
      <c r="C37" s="393" t="s">
        <v>50</v>
      </c>
      <c r="D37" s="465" t="s">
        <v>339</v>
      </c>
      <c r="E37" s="198"/>
      <c r="F37" s="286">
        <v>2600000</v>
      </c>
      <c r="G37" s="286">
        <v>0</v>
      </c>
      <c r="H37" s="286">
        <v>0</v>
      </c>
      <c r="I37" s="286">
        <v>1739</v>
      </c>
      <c r="J37" s="286">
        <v>136852.86515999999</v>
      </c>
      <c r="K37" s="286">
        <v>-38057</v>
      </c>
      <c r="L37" s="286">
        <v>0</v>
      </c>
      <c r="M37" s="286">
        <v>0</v>
      </c>
      <c r="N37" s="286">
        <v>28315</v>
      </c>
      <c r="O37" s="286">
        <v>0</v>
      </c>
      <c r="P37" s="286">
        <v>2100344</v>
      </c>
      <c r="Q37" s="286">
        <v>675629</v>
      </c>
      <c r="R37" s="286">
        <v>0</v>
      </c>
      <c r="S37" s="286">
        <v>5504822.8651599996</v>
      </c>
      <c r="T37" s="286">
        <v>0</v>
      </c>
      <c r="U37" s="286">
        <v>5504822.8651599996</v>
      </c>
      <c r="V37" s="81"/>
      <c r="W37" s="81"/>
      <c r="AA37" s="328">
        <f t="shared" si="0"/>
        <v>0</v>
      </c>
      <c r="AB37" s="328">
        <f t="shared" si="1"/>
        <v>0</v>
      </c>
    </row>
    <row r="38" spans="2:28" ht="19.5" x14ac:dyDescent="0.35">
      <c r="B38" s="69"/>
      <c r="C38" s="395" t="s">
        <v>60</v>
      </c>
      <c r="D38" s="466" t="s">
        <v>468</v>
      </c>
      <c r="E38" s="201" t="s">
        <v>612</v>
      </c>
      <c r="F38" s="286">
        <v>0</v>
      </c>
      <c r="G38" s="286">
        <v>0</v>
      </c>
      <c r="H38" s="286">
        <v>0</v>
      </c>
      <c r="I38" s="286">
        <v>0</v>
      </c>
      <c r="J38" s="286">
        <v>137548</v>
      </c>
      <c r="K38" s="286">
        <v>-6168</v>
      </c>
      <c r="L38" s="286">
        <v>0</v>
      </c>
      <c r="M38" s="286">
        <v>0</v>
      </c>
      <c r="N38" s="286">
        <v>6348</v>
      </c>
      <c r="O38" s="286">
        <v>0</v>
      </c>
      <c r="P38" s="286">
        <v>0</v>
      </c>
      <c r="Q38" s="286">
        <v>0</v>
      </c>
      <c r="R38" s="286">
        <v>922600</v>
      </c>
      <c r="S38" s="286">
        <v>1060328</v>
      </c>
      <c r="T38" s="286">
        <v>0</v>
      </c>
      <c r="U38" s="286">
        <v>1060328</v>
      </c>
      <c r="V38" s="77"/>
      <c r="W38" s="77"/>
      <c r="AA38" s="328">
        <f t="shared" si="0"/>
        <v>0</v>
      </c>
      <c r="AB38" s="328">
        <f t="shared" si="1"/>
        <v>0</v>
      </c>
    </row>
    <row r="39" spans="2:28" ht="19.5" x14ac:dyDescent="0.35">
      <c r="B39" s="69"/>
      <c r="C39" s="393" t="s">
        <v>61</v>
      </c>
      <c r="D39" s="466" t="s">
        <v>469</v>
      </c>
      <c r="E39" s="201"/>
      <c r="F39" s="286">
        <v>0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86">
        <v>0</v>
      </c>
      <c r="P39" s="286">
        <v>0</v>
      </c>
      <c r="Q39" s="286">
        <v>0</v>
      </c>
      <c r="R39" s="286">
        <v>0</v>
      </c>
      <c r="S39" s="286">
        <v>0</v>
      </c>
      <c r="T39" s="286">
        <v>0</v>
      </c>
      <c r="U39" s="286">
        <v>0</v>
      </c>
      <c r="V39" s="77"/>
      <c r="W39" s="77"/>
      <c r="AA39" s="328">
        <f t="shared" si="0"/>
        <v>0</v>
      </c>
      <c r="AB39" s="328">
        <f t="shared" si="1"/>
        <v>0</v>
      </c>
    </row>
    <row r="40" spans="2:28" s="82" customFormat="1" ht="33" x14ac:dyDescent="0.35">
      <c r="B40" s="80"/>
      <c r="C40" s="395" t="s">
        <v>62</v>
      </c>
      <c r="D40" s="301" t="s">
        <v>470</v>
      </c>
      <c r="E40" s="201"/>
      <c r="F40" s="286">
        <v>0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86">
        <v>0</v>
      </c>
      <c r="P40" s="286">
        <v>0</v>
      </c>
      <c r="Q40" s="286">
        <v>0</v>
      </c>
      <c r="R40" s="286">
        <v>0</v>
      </c>
      <c r="S40" s="286">
        <v>0</v>
      </c>
      <c r="T40" s="286">
        <v>0</v>
      </c>
      <c r="U40" s="286">
        <v>0</v>
      </c>
      <c r="V40" s="81"/>
      <c r="W40" s="81"/>
      <c r="AA40" s="328">
        <f t="shared" si="0"/>
        <v>0</v>
      </c>
      <c r="AB40" s="328">
        <f t="shared" si="1"/>
        <v>0</v>
      </c>
    </row>
    <row r="41" spans="2:28" s="82" customFormat="1" ht="19.5" x14ac:dyDescent="0.35">
      <c r="B41" s="80"/>
      <c r="C41" s="395" t="s">
        <v>63</v>
      </c>
      <c r="D41" s="450" t="s">
        <v>181</v>
      </c>
      <c r="E41" s="201"/>
      <c r="F41" s="286">
        <v>0</v>
      </c>
      <c r="G41" s="286">
        <v>0</v>
      </c>
      <c r="H41" s="286">
        <v>0</v>
      </c>
      <c r="I41" s="286">
        <v>0</v>
      </c>
      <c r="J41" s="286">
        <v>0</v>
      </c>
      <c r="K41" s="286">
        <v>0</v>
      </c>
      <c r="L41" s="286">
        <v>0</v>
      </c>
      <c r="M41" s="286">
        <v>0</v>
      </c>
      <c r="N41" s="286">
        <v>0</v>
      </c>
      <c r="O41" s="286">
        <v>0</v>
      </c>
      <c r="P41" s="286">
        <v>0</v>
      </c>
      <c r="Q41" s="286">
        <v>0</v>
      </c>
      <c r="R41" s="286">
        <v>0</v>
      </c>
      <c r="S41" s="286">
        <v>0</v>
      </c>
      <c r="T41" s="286">
        <v>0</v>
      </c>
      <c r="U41" s="286">
        <v>0</v>
      </c>
      <c r="V41" s="81"/>
      <c r="W41" s="81"/>
      <c r="AA41" s="328">
        <f t="shared" si="0"/>
        <v>0</v>
      </c>
      <c r="AB41" s="328">
        <f t="shared" si="1"/>
        <v>0</v>
      </c>
    </row>
    <row r="42" spans="2:28" s="82" customFormat="1" ht="19.5" x14ac:dyDescent="0.35">
      <c r="B42" s="80"/>
      <c r="C42" s="395" t="s">
        <v>76</v>
      </c>
      <c r="D42" s="466" t="s">
        <v>471</v>
      </c>
      <c r="E42" s="201"/>
      <c r="F42" s="286">
        <v>0</v>
      </c>
      <c r="G42" s="286">
        <v>0</v>
      </c>
      <c r="H42" s="286">
        <v>0</v>
      </c>
      <c r="I42" s="286">
        <v>0</v>
      </c>
      <c r="J42" s="286">
        <v>0</v>
      </c>
      <c r="K42" s="286">
        <v>0</v>
      </c>
      <c r="L42" s="286">
        <v>0</v>
      </c>
      <c r="M42" s="286">
        <v>0</v>
      </c>
      <c r="N42" s="286">
        <v>0</v>
      </c>
      <c r="O42" s="286">
        <v>0</v>
      </c>
      <c r="P42" s="286">
        <v>0</v>
      </c>
      <c r="Q42" s="286">
        <v>0</v>
      </c>
      <c r="R42" s="286">
        <v>0</v>
      </c>
      <c r="S42" s="286">
        <v>0</v>
      </c>
      <c r="T42" s="286">
        <v>0</v>
      </c>
      <c r="U42" s="286">
        <v>0</v>
      </c>
      <c r="V42" s="81"/>
      <c r="W42" s="81"/>
      <c r="AA42" s="328">
        <f t="shared" si="0"/>
        <v>0</v>
      </c>
      <c r="AB42" s="328">
        <f t="shared" si="1"/>
        <v>0</v>
      </c>
    </row>
    <row r="43" spans="2:28" s="82" customFormat="1" ht="19.5" x14ac:dyDescent="0.35">
      <c r="B43" s="80"/>
      <c r="C43" s="395" t="s">
        <v>79</v>
      </c>
      <c r="D43" s="466" t="s">
        <v>472</v>
      </c>
      <c r="E43" s="201"/>
      <c r="F43" s="286">
        <v>0</v>
      </c>
      <c r="G43" s="286">
        <v>0</v>
      </c>
      <c r="H43" s="286">
        <v>0</v>
      </c>
      <c r="I43" s="286">
        <v>0</v>
      </c>
      <c r="J43" s="286">
        <v>0</v>
      </c>
      <c r="K43" s="286">
        <v>0</v>
      </c>
      <c r="L43" s="286">
        <v>0</v>
      </c>
      <c r="M43" s="286">
        <v>0</v>
      </c>
      <c r="N43" s="286">
        <v>0</v>
      </c>
      <c r="O43" s="286">
        <v>0</v>
      </c>
      <c r="P43" s="286">
        <v>0</v>
      </c>
      <c r="Q43" s="286">
        <v>0</v>
      </c>
      <c r="R43" s="286">
        <v>0</v>
      </c>
      <c r="S43" s="286">
        <v>0</v>
      </c>
      <c r="T43" s="286">
        <v>0</v>
      </c>
      <c r="U43" s="286">
        <v>0</v>
      </c>
      <c r="V43" s="81"/>
      <c r="W43" s="81"/>
      <c r="AA43" s="328">
        <f t="shared" si="0"/>
        <v>0</v>
      </c>
      <c r="AB43" s="328">
        <f t="shared" si="1"/>
        <v>0</v>
      </c>
    </row>
    <row r="44" spans="2:28" s="82" customFormat="1" ht="19.5" x14ac:dyDescent="0.35">
      <c r="B44" s="80"/>
      <c r="C44" s="393" t="s">
        <v>80</v>
      </c>
      <c r="D44" s="466" t="s">
        <v>473</v>
      </c>
      <c r="E44" s="201"/>
      <c r="F44" s="286">
        <v>0</v>
      </c>
      <c r="G44" s="286">
        <v>0</v>
      </c>
      <c r="H44" s="286">
        <v>0</v>
      </c>
      <c r="I44" s="286">
        <v>1248</v>
      </c>
      <c r="J44" s="286">
        <v>0</v>
      </c>
      <c r="K44" s="286">
        <v>0</v>
      </c>
      <c r="L44" s="286">
        <v>0</v>
      </c>
      <c r="M44" s="286">
        <v>0</v>
      </c>
      <c r="N44" s="286">
        <v>0</v>
      </c>
      <c r="O44" s="286">
        <v>0</v>
      </c>
      <c r="P44" s="286">
        <v>664</v>
      </c>
      <c r="Q44" s="286">
        <v>0</v>
      </c>
      <c r="R44" s="286">
        <v>0</v>
      </c>
      <c r="S44" s="286">
        <v>1912</v>
      </c>
      <c r="T44" s="286">
        <v>0</v>
      </c>
      <c r="U44" s="286">
        <v>1912</v>
      </c>
      <c r="V44" s="81"/>
      <c r="W44" s="81"/>
      <c r="AA44" s="328">
        <f t="shared" si="0"/>
        <v>0</v>
      </c>
      <c r="AB44" s="328">
        <f t="shared" si="1"/>
        <v>0</v>
      </c>
    </row>
    <row r="45" spans="2:28" s="82" customFormat="1" ht="19.5" x14ac:dyDescent="0.35">
      <c r="B45" s="80"/>
      <c r="C45" s="393" t="s">
        <v>81</v>
      </c>
      <c r="D45" s="466" t="s">
        <v>178</v>
      </c>
      <c r="E45" s="201"/>
      <c r="F45" s="286">
        <v>0</v>
      </c>
      <c r="G45" s="286">
        <v>0</v>
      </c>
      <c r="H45" s="286">
        <v>0</v>
      </c>
      <c r="I45" s="286">
        <v>0</v>
      </c>
      <c r="J45" s="286">
        <v>0</v>
      </c>
      <c r="K45" s="286">
        <v>0</v>
      </c>
      <c r="L45" s="286">
        <v>0</v>
      </c>
      <c r="M45" s="286">
        <v>0</v>
      </c>
      <c r="N45" s="286">
        <v>0</v>
      </c>
      <c r="O45" s="286">
        <v>0</v>
      </c>
      <c r="P45" s="286">
        <v>675682</v>
      </c>
      <c r="Q45" s="286">
        <v>-675682</v>
      </c>
      <c r="R45" s="286">
        <v>0</v>
      </c>
      <c r="S45" s="286">
        <v>0</v>
      </c>
      <c r="T45" s="286">
        <v>0</v>
      </c>
      <c r="U45" s="286">
        <v>0</v>
      </c>
      <c r="V45" s="81"/>
      <c r="W45" s="81"/>
      <c r="AA45" s="328">
        <f t="shared" si="0"/>
        <v>0</v>
      </c>
      <c r="AB45" s="328">
        <f t="shared" si="1"/>
        <v>0</v>
      </c>
    </row>
    <row r="46" spans="2:28" ht="19.5" x14ac:dyDescent="0.35">
      <c r="B46" s="69"/>
      <c r="C46" s="467" t="s">
        <v>196</v>
      </c>
      <c r="D46" s="468" t="s">
        <v>179</v>
      </c>
      <c r="E46" s="201" t="s">
        <v>345</v>
      </c>
      <c r="F46" s="284">
        <v>0</v>
      </c>
      <c r="G46" s="284">
        <v>0</v>
      </c>
      <c r="H46" s="284">
        <v>0</v>
      </c>
      <c r="I46" s="284">
        <v>0</v>
      </c>
      <c r="J46" s="284">
        <v>0</v>
      </c>
      <c r="K46" s="284">
        <v>0</v>
      </c>
      <c r="L46" s="284">
        <v>0</v>
      </c>
      <c r="M46" s="284">
        <v>0</v>
      </c>
      <c r="N46" s="284">
        <v>0</v>
      </c>
      <c r="O46" s="284">
        <v>0</v>
      </c>
      <c r="P46" s="284">
        <v>0</v>
      </c>
      <c r="Q46" s="284">
        <v>0</v>
      </c>
      <c r="R46" s="284">
        <v>0</v>
      </c>
      <c r="S46" s="284">
        <v>0</v>
      </c>
      <c r="T46" s="284">
        <v>0</v>
      </c>
      <c r="U46" s="284">
        <v>0</v>
      </c>
      <c r="V46" s="77"/>
      <c r="W46" s="77"/>
      <c r="AA46" s="328">
        <f t="shared" si="0"/>
        <v>0</v>
      </c>
      <c r="AB46" s="328">
        <f t="shared" si="1"/>
        <v>0</v>
      </c>
    </row>
    <row r="47" spans="2:28" ht="19.5" x14ac:dyDescent="0.35">
      <c r="B47" s="69"/>
      <c r="C47" s="467" t="s">
        <v>197</v>
      </c>
      <c r="D47" s="468" t="s">
        <v>180</v>
      </c>
      <c r="E47" s="201" t="s">
        <v>346</v>
      </c>
      <c r="F47" s="284">
        <v>0</v>
      </c>
      <c r="G47" s="284">
        <v>0</v>
      </c>
      <c r="H47" s="284">
        <v>0</v>
      </c>
      <c r="I47" s="284">
        <v>0</v>
      </c>
      <c r="J47" s="284">
        <v>0</v>
      </c>
      <c r="K47" s="284">
        <v>0</v>
      </c>
      <c r="L47" s="284">
        <v>0</v>
      </c>
      <c r="M47" s="284">
        <v>0</v>
      </c>
      <c r="N47" s="284">
        <v>0</v>
      </c>
      <c r="O47" s="284">
        <v>0</v>
      </c>
      <c r="P47" s="284">
        <v>675682</v>
      </c>
      <c r="Q47" s="284">
        <v>-675682</v>
      </c>
      <c r="R47" s="284">
        <v>0</v>
      </c>
      <c r="S47" s="284">
        <v>0</v>
      </c>
      <c r="T47" s="284">
        <v>0</v>
      </c>
      <c r="U47" s="284">
        <v>0</v>
      </c>
      <c r="V47" s="77"/>
      <c r="W47" s="77"/>
      <c r="AA47" s="328">
        <f t="shared" si="0"/>
        <v>0</v>
      </c>
      <c r="AB47" s="328">
        <f t="shared" si="1"/>
        <v>0</v>
      </c>
    </row>
    <row r="48" spans="2:28" ht="19.5" x14ac:dyDescent="0.35">
      <c r="B48" s="69"/>
      <c r="C48" s="467" t="s">
        <v>198</v>
      </c>
      <c r="D48" s="468" t="s">
        <v>20</v>
      </c>
      <c r="E48" s="198"/>
      <c r="F48" s="284">
        <v>0</v>
      </c>
      <c r="G48" s="284">
        <v>0</v>
      </c>
      <c r="H48" s="284">
        <v>0</v>
      </c>
      <c r="I48" s="284">
        <v>0</v>
      </c>
      <c r="J48" s="284">
        <v>0</v>
      </c>
      <c r="K48" s="284">
        <v>0</v>
      </c>
      <c r="L48" s="284">
        <v>0</v>
      </c>
      <c r="M48" s="284">
        <v>0</v>
      </c>
      <c r="N48" s="284">
        <v>0</v>
      </c>
      <c r="O48" s="284">
        <v>0</v>
      </c>
      <c r="P48" s="284">
        <v>0</v>
      </c>
      <c r="Q48" s="284">
        <v>0</v>
      </c>
      <c r="R48" s="284">
        <v>0</v>
      </c>
      <c r="S48" s="284">
        <v>0</v>
      </c>
      <c r="T48" s="284">
        <v>0</v>
      </c>
      <c r="U48" s="284">
        <v>0</v>
      </c>
      <c r="V48" s="77"/>
      <c r="W48" s="77"/>
      <c r="AA48" s="328">
        <f t="shared" si="0"/>
        <v>0</v>
      </c>
      <c r="AB48" s="328">
        <f t="shared" si="1"/>
        <v>0</v>
      </c>
    </row>
    <row r="49" spans="2:28" s="82" customFormat="1" ht="19.5" x14ac:dyDescent="0.35">
      <c r="B49" s="289"/>
      <c r="C49" s="322"/>
      <c r="D49" s="469" t="s">
        <v>590</v>
      </c>
      <c r="E49" s="203"/>
      <c r="F49" s="287">
        <v>2600000</v>
      </c>
      <c r="G49" s="287">
        <v>0</v>
      </c>
      <c r="H49" s="287">
        <v>0</v>
      </c>
      <c r="I49" s="287">
        <v>2987</v>
      </c>
      <c r="J49" s="287">
        <v>274400.86515999999</v>
      </c>
      <c r="K49" s="287">
        <v>-44225</v>
      </c>
      <c r="L49" s="287">
        <v>0</v>
      </c>
      <c r="M49" s="287">
        <v>0</v>
      </c>
      <c r="N49" s="287">
        <v>34663</v>
      </c>
      <c r="O49" s="287">
        <v>0</v>
      </c>
      <c r="P49" s="287">
        <v>2776690</v>
      </c>
      <c r="Q49" s="287">
        <v>-53</v>
      </c>
      <c r="R49" s="287">
        <v>922600</v>
      </c>
      <c r="S49" s="287">
        <v>6567062.8651599996</v>
      </c>
      <c r="T49" s="287">
        <v>0</v>
      </c>
      <c r="U49" s="287">
        <v>6567062.8651599996</v>
      </c>
      <c r="V49" s="81"/>
      <c r="W49" s="81"/>
      <c r="AA49" s="328">
        <f t="shared" si="0"/>
        <v>0</v>
      </c>
      <c r="AB49" s="328">
        <f t="shared" si="1"/>
        <v>0</v>
      </c>
    </row>
    <row r="50" spans="2:28" s="67" customFormat="1" ht="9.75" customHeight="1" x14ac:dyDescent="0.35">
      <c r="B50" s="83"/>
      <c r="C50" s="78"/>
      <c r="D50" s="84"/>
      <c r="E50" s="79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6"/>
      <c r="W50" s="86"/>
    </row>
    <row r="51" spans="2:28" ht="20.100000000000001" customHeight="1" x14ac:dyDescent="0.35">
      <c r="D51" s="327" t="s">
        <v>481</v>
      </c>
    </row>
    <row r="52" spans="2:28" ht="20.100000000000001" customHeight="1" x14ac:dyDescent="0.35">
      <c r="D52" s="327" t="s">
        <v>482</v>
      </c>
    </row>
    <row r="53" spans="2:28" ht="20.100000000000001" customHeight="1" x14ac:dyDescent="0.35">
      <c r="D53" s="327" t="s">
        <v>483</v>
      </c>
    </row>
    <row r="54" spans="2:28" ht="20.100000000000001" customHeight="1" x14ac:dyDescent="0.35">
      <c r="D54" s="327" t="s">
        <v>484</v>
      </c>
    </row>
    <row r="55" spans="2:28" ht="20.100000000000001" customHeight="1" x14ac:dyDescent="0.35">
      <c r="D55" s="327" t="s">
        <v>485</v>
      </c>
    </row>
    <row r="56" spans="2:28" ht="20.100000000000001" customHeight="1" x14ac:dyDescent="0.35">
      <c r="D56" s="327" t="s">
        <v>486</v>
      </c>
    </row>
    <row r="57" spans="2:28" ht="20.100000000000001" customHeight="1" x14ac:dyDescent="0.35">
      <c r="D57" s="327"/>
    </row>
    <row r="59" spans="2:28" ht="20.100000000000001" customHeight="1" x14ac:dyDescent="0.35">
      <c r="E59" s="328">
        <f>+U49-y!H34</f>
        <v>-0.13484000042080879</v>
      </c>
      <c r="F59" s="328">
        <f t="shared" ref="F59:U59" si="2">+F13-F14-F15</f>
        <v>0</v>
      </c>
      <c r="G59" s="328">
        <f t="shared" si="2"/>
        <v>0</v>
      </c>
      <c r="H59" s="328">
        <f t="shared" si="2"/>
        <v>0</v>
      </c>
      <c r="I59" s="328">
        <f t="shared" si="2"/>
        <v>0</v>
      </c>
      <c r="J59" s="328">
        <f t="shared" si="2"/>
        <v>0</v>
      </c>
      <c r="K59" s="328">
        <f t="shared" si="2"/>
        <v>0</v>
      </c>
      <c r="L59" s="328">
        <f t="shared" si="2"/>
        <v>0</v>
      </c>
      <c r="M59" s="328">
        <f t="shared" si="2"/>
        <v>0</v>
      </c>
      <c r="N59" s="328">
        <f t="shared" si="2"/>
        <v>0</v>
      </c>
      <c r="O59" s="328">
        <f t="shared" si="2"/>
        <v>0</v>
      </c>
      <c r="P59" s="328">
        <f t="shared" si="2"/>
        <v>0</v>
      </c>
      <c r="Q59" s="328">
        <f t="shared" si="2"/>
        <v>0</v>
      </c>
      <c r="R59" s="328">
        <f t="shared" si="2"/>
        <v>0</v>
      </c>
      <c r="S59" s="328">
        <f t="shared" si="2"/>
        <v>0</v>
      </c>
      <c r="T59" s="328">
        <f t="shared" si="2"/>
        <v>0</v>
      </c>
      <c r="U59" s="328">
        <f t="shared" si="2"/>
        <v>0</v>
      </c>
    </row>
    <row r="60" spans="2:28" ht="20.100000000000001" customHeight="1" x14ac:dyDescent="0.35">
      <c r="E60" s="328"/>
      <c r="F60" s="328">
        <f t="shared" ref="F60:U60" si="3">+F16-F12-F13</f>
        <v>0</v>
      </c>
      <c r="G60" s="328">
        <f t="shared" si="3"/>
        <v>0</v>
      </c>
      <c r="H60" s="328">
        <f t="shared" si="3"/>
        <v>0</v>
      </c>
      <c r="I60" s="328">
        <f t="shared" si="3"/>
        <v>0</v>
      </c>
      <c r="J60" s="328">
        <f t="shared" si="3"/>
        <v>0</v>
      </c>
      <c r="K60" s="328">
        <f t="shared" si="3"/>
        <v>0</v>
      </c>
      <c r="L60" s="328">
        <f t="shared" si="3"/>
        <v>0</v>
      </c>
      <c r="M60" s="328">
        <f t="shared" si="3"/>
        <v>0</v>
      </c>
      <c r="N60" s="328">
        <f t="shared" si="3"/>
        <v>0</v>
      </c>
      <c r="O60" s="328">
        <f t="shared" si="3"/>
        <v>0</v>
      </c>
      <c r="P60" s="328">
        <f t="shared" si="3"/>
        <v>0</v>
      </c>
      <c r="Q60" s="328">
        <f t="shared" si="3"/>
        <v>0</v>
      </c>
      <c r="R60" s="328">
        <f t="shared" si="3"/>
        <v>0</v>
      </c>
      <c r="S60" s="328">
        <f t="shared" si="3"/>
        <v>0</v>
      </c>
      <c r="T60" s="328">
        <f t="shared" si="3"/>
        <v>0</v>
      </c>
      <c r="U60" s="328">
        <f t="shared" si="3"/>
        <v>0</v>
      </c>
    </row>
    <row r="61" spans="2:28" ht="20.100000000000001" customHeight="1" x14ac:dyDescent="0.35">
      <c r="E61" s="328"/>
      <c r="F61" s="328">
        <f t="shared" ref="F61:U61" si="4">+F24-F25-F26-F27</f>
        <v>0</v>
      </c>
      <c r="G61" s="328">
        <f t="shared" si="4"/>
        <v>0</v>
      </c>
      <c r="H61" s="328">
        <f t="shared" si="4"/>
        <v>0</v>
      </c>
      <c r="I61" s="328">
        <f t="shared" si="4"/>
        <v>0</v>
      </c>
      <c r="J61" s="328">
        <f t="shared" si="4"/>
        <v>0</v>
      </c>
      <c r="K61" s="328">
        <f t="shared" si="4"/>
        <v>0</v>
      </c>
      <c r="L61" s="328">
        <f t="shared" si="4"/>
        <v>0</v>
      </c>
      <c r="M61" s="328">
        <f t="shared" si="4"/>
        <v>0</v>
      </c>
      <c r="N61" s="328">
        <f t="shared" si="4"/>
        <v>0</v>
      </c>
      <c r="O61" s="328">
        <f t="shared" si="4"/>
        <v>0</v>
      </c>
      <c r="P61" s="328">
        <f t="shared" si="4"/>
        <v>0</v>
      </c>
      <c r="Q61" s="328">
        <f t="shared" si="4"/>
        <v>0</v>
      </c>
      <c r="R61" s="328">
        <f t="shared" si="4"/>
        <v>0</v>
      </c>
      <c r="S61" s="328">
        <f t="shared" si="4"/>
        <v>0</v>
      </c>
      <c r="T61" s="328">
        <f t="shared" si="4"/>
        <v>0</v>
      </c>
      <c r="U61" s="328">
        <f t="shared" si="4"/>
        <v>0</v>
      </c>
    </row>
    <row r="62" spans="2:28" ht="20.100000000000001" customHeight="1" x14ac:dyDescent="0.35">
      <c r="E62" s="328"/>
      <c r="F62" s="328">
        <f t="shared" ref="F62:U62" si="5">+F28-F12-F13-F16-F19-F20-F21-F22-F23-F24</f>
        <v>0</v>
      </c>
      <c r="G62" s="328">
        <f t="shared" si="5"/>
        <v>0</v>
      </c>
      <c r="H62" s="328">
        <f t="shared" si="5"/>
        <v>0</v>
      </c>
      <c r="I62" s="328">
        <f t="shared" si="5"/>
        <v>0</v>
      </c>
      <c r="J62" s="328">
        <f t="shared" si="5"/>
        <v>0</v>
      </c>
      <c r="K62" s="328">
        <f t="shared" si="5"/>
        <v>0</v>
      </c>
      <c r="L62" s="328">
        <f t="shared" si="5"/>
        <v>0</v>
      </c>
      <c r="M62" s="328">
        <f t="shared" si="5"/>
        <v>0</v>
      </c>
      <c r="N62" s="328">
        <f t="shared" si="5"/>
        <v>0</v>
      </c>
      <c r="O62" s="328">
        <f t="shared" si="5"/>
        <v>0</v>
      </c>
      <c r="P62" s="328">
        <f t="shared" si="5"/>
        <v>0</v>
      </c>
      <c r="Q62" s="328">
        <f t="shared" si="5"/>
        <v>0</v>
      </c>
      <c r="R62" s="328">
        <f t="shared" si="5"/>
        <v>0</v>
      </c>
      <c r="S62" s="328">
        <f t="shared" si="5"/>
        <v>0</v>
      </c>
      <c r="T62" s="328">
        <f t="shared" si="5"/>
        <v>0</v>
      </c>
      <c r="U62" s="328">
        <f t="shared" si="5"/>
        <v>0</v>
      </c>
    </row>
    <row r="63" spans="2:28" ht="20.100000000000001" customHeight="1" x14ac:dyDescent="0.35">
      <c r="E63" s="328"/>
      <c r="F63" s="328">
        <f t="shared" ref="F63:U63" si="6">+F34-F35-F36</f>
        <v>0</v>
      </c>
      <c r="G63" s="328">
        <f t="shared" si="6"/>
        <v>0</v>
      </c>
      <c r="H63" s="328">
        <f t="shared" si="6"/>
        <v>0</v>
      </c>
      <c r="I63" s="328">
        <f t="shared" si="6"/>
        <v>0</v>
      </c>
      <c r="J63" s="328">
        <f t="shared" si="6"/>
        <v>0</v>
      </c>
      <c r="K63" s="328">
        <f t="shared" si="6"/>
        <v>0</v>
      </c>
      <c r="L63" s="328">
        <f t="shared" si="6"/>
        <v>0</v>
      </c>
      <c r="M63" s="328">
        <f t="shared" si="6"/>
        <v>0</v>
      </c>
      <c r="N63" s="328">
        <f t="shared" si="6"/>
        <v>0</v>
      </c>
      <c r="O63" s="328">
        <f t="shared" si="6"/>
        <v>0</v>
      </c>
      <c r="P63" s="328">
        <f t="shared" si="6"/>
        <v>0</v>
      </c>
      <c r="Q63" s="328">
        <f t="shared" si="6"/>
        <v>0</v>
      </c>
      <c r="R63" s="328">
        <f t="shared" si="6"/>
        <v>0</v>
      </c>
      <c r="S63" s="328">
        <f t="shared" si="6"/>
        <v>0</v>
      </c>
      <c r="T63" s="328">
        <f t="shared" si="6"/>
        <v>0</v>
      </c>
      <c r="U63" s="328">
        <f t="shared" si="6"/>
        <v>0</v>
      </c>
    </row>
    <row r="64" spans="2:28" ht="20.100000000000001" customHeight="1" x14ac:dyDescent="0.35">
      <c r="E64" s="328"/>
      <c r="F64" s="328">
        <f t="shared" ref="F64:U64" si="7">+F37-F33-F34</f>
        <v>0</v>
      </c>
      <c r="G64" s="328">
        <f t="shared" si="7"/>
        <v>0</v>
      </c>
      <c r="H64" s="328">
        <f t="shared" si="7"/>
        <v>0</v>
      </c>
      <c r="I64" s="328">
        <f t="shared" si="7"/>
        <v>0</v>
      </c>
      <c r="J64" s="328">
        <f t="shared" si="7"/>
        <v>0</v>
      </c>
      <c r="K64" s="328">
        <f t="shared" si="7"/>
        <v>0</v>
      </c>
      <c r="L64" s="328">
        <f t="shared" si="7"/>
        <v>0</v>
      </c>
      <c r="M64" s="328">
        <f t="shared" si="7"/>
        <v>0</v>
      </c>
      <c r="N64" s="328">
        <f t="shared" si="7"/>
        <v>0</v>
      </c>
      <c r="O64" s="328">
        <f t="shared" si="7"/>
        <v>0</v>
      </c>
      <c r="P64" s="328">
        <f t="shared" si="7"/>
        <v>0</v>
      </c>
      <c r="Q64" s="328">
        <f t="shared" si="7"/>
        <v>0</v>
      </c>
      <c r="R64" s="328">
        <f t="shared" si="7"/>
        <v>0</v>
      </c>
      <c r="S64" s="328">
        <f t="shared" si="7"/>
        <v>0</v>
      </c>
      <c r="T64" s="328">
        <f t="shared" si="7"/>
        <v>0</v>
      </c>
      <c r="U64" s="328">
        <f t="shared" si="7"/>
        <v>0</v>
      </c>
    </row>
    <row r="65" spans="5:21" ht="20.100000000000001" customHeight="1" x14ac:dyDescent="0.35">
      <c r="E65" s="328"/>
      <c r="F65" s="328">
        <f t="shared" ref="F65:U65" si="8">+F45-F46-F47-F48</f>
        <v>0</v>
      </c>
      <c r="G65" s="328">
        <f t="shared" si="8"/>
        <v>0</v>
      </c>
      <c r="H65" s="328">
        <f t="shared" si="8"/>
        <v>0</v>
      </c>
      <c r="I65" s="328">
        <f t="shared" si="8"/>
        <v>0</v>
      </c>
      <c r="J65" s="328">
        <f t="shared" si="8"/>
        <v>0</v>
      </c>
      <c r="K65" s="328">
        <f t="shared" si="8"/>
        <v>0</v>
      </c>
      <c r="L65" s="328">
        <f t="shared" si="8"/>
        <v>0</v>
      </c>
      <c r="M65" s="328">
        <f t="shared" si="8"/>
        <v>0</v>
      </c>
      <c r="N65" s="328">
        <f t="shared" si="8"/>
        <v>0</v>
      </c>
      <c r="O65" s="328">
        <f t="shared" si="8"/>
        <v>0</v>
      </c>
      <c r="P65" s="328">
        <f t="shared" si="8"/>
        <v>0</v>
      </c>
      <c r="Q65" s="328">
        <f t="shared" si="8"/>
        <v>0</v>
      </c>
      <c r="R65" s="328">
        <f t="shared" si="8"/>
        <v>0</v>
      </c>
      <c r="S65" s="328">
        <f t="shared" si="8"/>
        <v>0</v>
      </c>
      <c r="T65" s="328">
        <f t="shared" si="8"/>
        <v>0</v>
      </c>
      <c r="U65" s="328">
        <f t="shared" si="8"/>
        <v>0</v>
      </c>
    </row>
    <row r="66" spans="5:21" ht="20.100000000000001" customHeight="1" x14ac:dyDescent="0.35">
      <c r="E66" s="328"/>
      <c r="F66" s="328">
        <f>+F49-SUM(F37:F45)</f>
        <v>0</v>
      </c>
      <c r="G66" s="328">
        <f t="shared" ref="G66:U66" si="9">+G49-SUM(G37:G45)</f>
        <v>0</v>
      </c>
      <c r="H66" s="328">
        <f t="shared" si="9"/>
        <v>0</v>
      </c>
      <c r="I66" s="328">
        <f t="shared" si="9"/>
        <v>0</v>
      </c>
      <c r="J66" s="328">
        <f t="shared" si="9"/>
        <v>0</v>
      </c>
      <c r="K66" s="328">
        <f t="shared" si="9"/>
        <v>0</v>
      </c>
      <c r="L66" s="328">
        <f t="shared" si="9"/>
        <v>0</v>
      </c>
      <c r="M66" s="328">
        <f t="shared" si="9"/>
        <v>0</v>
      </c>
      <c r="N66" s="328">
        <f t="shared" si="9"/>
        <v>0</v>
      </c>
      <c r="O66" s="328">
        <f t="shared" si="9"/>
        <v>0</v>
      </c>
      <c r="P66" s="328">
        <f t="shared" si="9"/>
        <v>0</v>
      </c>
      <c r="Q66" s="328">
        <f t="shared" si="9"/>
        <v>0</v>
      </c>
      <c r="R66" s="328">
        <f t="shared" si="9"/>
        <v>0</v>
      </c>
      <c r="S66" s="328">
        <f t="shared" si="9"/>
        <v>0</v>
      </c>
      <c r="T66" s="328">
        <f t="shared" si="9"/>
        <v>0</v>
      </c>
      <c r="U66" s="328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A2" zoomScale="60" zoomScaleNormal="60" workbookViewId="0">
      <selection activeCell="G42" sqref="G42"/>
    </sheetView>
  </sheetViews>
  <sheetFormatPr defaultRowHeight="20.100000000000001" customHeight="1" x14ac:dyDescent="0.35"/>
  <cols>
    <col min="1" max="1" width="2.28515625" style="66" customWidth="1"/>
    <col min="2" max="2" width="2.7109375" style="66" customWidth="1"/>
    <col min="3" max="3" width="6.85546875" style="87" bestFit="1" customWidth="1"/>
    <col min="4" max="4" width="47.42578125" style="66" customWidth="1"/>
    <col min="5" max="5" width="10.5703125" style="66" customWidth="1"/>
    <col min="6" max="6" width="13.140625" style="66" customWidth="1"/>
    <col min="7" max="7" width="16.28515625" style="66" customWidth="1"/>
    <col min="8" max="8" width="11.85546875" style="66" customWidth="1"/>
    <col min="9" max="9" width="13" style="66" customWidth="1"/>
    <col min="10" max="13" width="11.85546875" style="66" customWidth="1"/>
    <col min="14" max="14" width="11.85546875" style="67" customWidth="1"/>
    <col min="15" max="15" width="11.85546875" style="66" customWidth="1"/>
    <col min="16" max="16" width="14.7109375" style="66" customWidth="1"/>
    <col min="17" max="17" width="15.7109375" style="66" customWidth="1"/>
    <col min="18" max="18" width="17.7109375" style="66" customWidth="1"/>
    <col min="19" max="19" width="13.7109375" style="66" customWidth="1"/>
    <col min="20" max="20" width="12.140625" style="66" customWidth="1"/>
    <col min="21" max="21" width="13" style="66" customWidth="1"/>
    <col min="22" max="22" width="1.28515625" style="66" customWidth="1"/>
    <col min="23" max="23" width="11.7109375" style="66" customWidth="1"/>
    <col min="24" max="26" width="9.140625" style="66"/>
    <col min="27" max="27" width="20.140625" style="66" bestFit="1" customWidth="1"/>
    <col min="28" max="16384" width="9.140625" style="66"/>
  </cols>
  <sheetData>
    <row r="2" spans="2:28" ht="15" customHeight="1" x14ac:dyDescent="0.35">
      <c r="B2" s="61"/>
      <c r="C2" s="6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3"/>
      <c r="P2" s="64"/>
      <c r="Q2" s="64"/>
      <c r="R2" s="64"/>
      <c r="S2" s="64"/>
      <c r="T2" s="64"/>
      <c r="U2" s="65"/>
    </row>
    <row r="3" spans="2:28" ht="20.100000000000001" customHeight="1" x14ac:dyDescent="0.35">
      <c r="B3" s="445" t="s">
        <v>569</v>
      </c>
      <c r="C3" s="446"/>
      <c r="D3" s="446"/>
      <c r="E3" s="446"/>
      <c r="F3" s="446"/>
      <c r="G3" s="446"/>
      <c r="H3" s="472"/>
      <c r="I3" s="472"/>
      <c r="J3" s="472"/>
      <c r="K3" s="472"/>
      <c r="L3" s="472"/>
      <c r="M3" s="472"/>
      <c r="N3" s="472"/>
      <c r="O3" s="2"/>
      <c r="P3" s="67"/>
      <c r="Q3" s="67"/>
      <c r="R3" s="67"/>
      <c r="S3" s="67"/>
      <c r="T3" s="67"/>
      <c r="U3" s="68"/>
    </row>
    <row r="4" spans="2:28" ht="15" customHeight="1" x14ac:dyDescent="0.35">
      <c r="B4" s="69"/>
      <c r="C4" s="3"/>
      <c r="D4" s="563"/>
      <c r="E4" s="563"/>
      <c r="F4" s="564"/>
      <c r="G4" s="471"/>
      <c r="H4" s="471"/>
      <c r="I4" s="471"/>
      <c r="J4" s="471"/>
      <c r="K4" s="471"/>
      <c r="L4" s="2"/>
      <c r="M4" s="2"/>
      <c r="O4" s="2"/>
      <c r="P4" s="67"/>
      <c r="Q4" s="67"/>
      <c r="R4" s="67"/>
      <c r="S4" s="67"/>
      <c r="T4" s="67"/>
      <c r="U4" s="68"/>
    </row>
    <row r="5" spans="2:28" ht="16.5" customHeight="1" x14ac:dyDescent="0.35">
      <c r="B5" s="69"/>
      <c r="C5" s="3"/>
      <c r="D5" s="565"/>
      <c r="E5" s="565"/>
      <c r="F5" s="565"/>
      <c r="G5" s="472"/>
      <c r="H5" s="71"/>
      <c r="I5" s="71"/>
      <c r="J5" s="71"/>
      <c r="K5" s="471"/>
      <c r="L5" s="2"/>
      <c r="M5" s="562" t="s">
        <v>357</v>
      </c>
      <c r="N5" s="562"/>
      <c r="O5" s="562"/>
      <c r="P5" s="67"/>
      <c r="Q5" s="67"/>
      <c r="R5" s="67"/>
      <c r="S5" s="67"/>
      <c r="T5" s="67"/>
      <c r="U5" s="68"/>
    </row>
    <row r="6" spans="2:28" ht="14.25" customHeight="1" x14ac:dyDescent="0.35">
      <c r="B6" s="69"/>
      <c r="C6" s="72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7"/>
      <c r="Q6" s="67"/>
      <c r="R6" s="67"/>
      <c r="S6" s="67"/>
      <c r="T6" s="67"/>
      <c r="U6" s="68"/>
    </row>
    <row r="7" spans="2:28" ht="73.5" customHeight="1" x14ac:dyDescent="0.35">
      <c r="B7" s="61"/>
      <c r="C7" s="62"/>
      <c r="D7" s="204"/>
      <c r="E7" s="195"/>
      <c r="F7" s="189"/>
      <c r="G7" s="190"/>
      <c r="H7" s="190"/>
      <c r="I7" s="190"/>
      <c r="J7" s="566" t="s">
        <v>476</v>
      </c>
      <c r="K7" s="567"/>
      <c r="L7" s="568"/>
      <c r="M7" s="566" t="s">
        <v>477</v>
      </c>
      <c r="N7" s="567"/>
      <c r="O7" s="568"/>
      <c r="P7" s="191"/>
      <c r="Q7" s="191"/>
      <c r="R7" s="191"/>
      <c r="S7" s="191"/>
      <c r="T7" s="191"/>
      <c r="U7" s="192"/>
    </row>
    <row r="8" spans="2:28" s="76" customFormat="1" ht="93.75" x14ac:dyDescent="0.2">
      <c r="B8" s="73"/>
      <c r="C8" s="74"/>
      <c r="D8" s="205" t="s">
        <v>177</v>
      </c>
      <c r="E8" s="196" t="s">
        <v>611</v>
      </c>
      <c r="F8" s="188" t="s">
        <v>96</v>
      </c>
      <c r="G8" s="188" t="s">
        <v>98</v>
      </c>
      <c r="H8" s="188" t="s">
        <v>99</v>
      </c>
      <c r="I8" s="188" t="s">
        <v>100</v>
      </c>
      <c r="J8" s="188">
        <v>1</v>
      </c>
      <c r="K8" s="188">
        <v>2</v>
      </c>
      <c r="L8" s="188">
        <v>3</v>
      </c>
      <c r="M8" s="188">
        <v>4</v>
      </c>
      <c r="N8" s="188">
        <v>5</v>
      </c>
      <c r="O8" s="188">
        <v>6</v>
      </c>
      <c r="P8" s="188" t="s">
        <v>478</v>
      </c>
      <c r="Q8" s="188" t="s">
        <v>322</v>
      </c>
      <c r="R8" s="188" t="s">
        <v>479</v>
      </c>
      <c r="S8" s="188" t="s">
        <v>480</v>
      </c>
      <c r="T8" s="188" t="s">
        <v>428</v>
      </c>
      <c r="U8" s="188" t="s">
        <v>204</v>
      </c>
      <c r="V8" s="75"/>
      <c r="W8" s="75"/>
    </row>
    <row r="9" spans="2:28" ht="19.5" hidden="1" x14ac:dyDescent="0.35">
      <c r="B9" s="69"/>
      <c r="C9" s="3"/>
      <c r="D9" s="206" t="s">
        <v>70</v>
      </c>
      <c r="E9" s="197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77"/>
      <c r="W9" s="77"/>
    </row>
    <row r="10" spans="2:28" ht="15.75" hidden="1" customHeight="1" x14ac:dyDescent="0.35">
      <c r="B10" s="69"/>
      <c r="C10" s="3"/>
      <c r="D10" s="206" t="s">
        <v>373</v>
      </c>
      <c r="E10" s="197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77"/>
      <c r="W10" s="77"/>
    </row>
    <row r="11" spans="2:28" ht="15.75" hidden="1" customHeight="1" x14ac:dyDescent="0.35">
      <c r="B11" s="69"/>
      <c r="C11" s="3"/>
      <c r="D11" s="206" t="s">
        <v>475</v>
      </c>
      <c r="E11" s="198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77"/>
      <c r="W11" s="77"/>
    </row>
    <row r="12" spans="2:28" s="82" customFormat="1" ht="18.75" hidden="1" customHeight="1" x14ac:dyDescent="0.35">
      <c r="B12" s="80"/>
      <c r="C12" s="312" t="s">
        <v>36</v>
      </c>
      <c r="D12" s="302" t="s">
        <v>335</v>
      </c>
      <c r="E12" s="198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81"/>
      <c r="W12" s="81"/>
      <c r="AA12" s="328">
        <f>SUM(F12:R12)-S12</f>
        <v>0</v>
      </c>
      <c r="AB12" s="328">
        <f>+U12-S12-T12</f>
        <v>0</v>
      </c>
    </row>
    <row r="13" spans="2:28" s="82" customFormat="1" ht="18.75" hidden="1" customHeight="1" x14ac:dyDescent="0.35">
      <c r="B13" s="80"/>
      <c r="C13" s="313" t="s">
        <v>38</v>
      </c>
      <c r="D13" s="314" t="s">
        <v>336</v>
      </c>
      <c r="E13" s="19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81"/>
      <c r="W13" s="81"/>
      <c r="AA13" s="328">
        <f t="shared" ref="AA13:AA49" si="0">SUM(F13:R13)-S13</f>
        <v>0</v>
      </c>
      <c r="AB13" s="328">
        <f t="shared" ref="AB13:AB49" si="1">+U13-S13-T13</f>
        <v>0</v>
      </c>
    </row>
    <row r="14" spans="2:28" ht="18.75" hidden="1" customHeight="1" x14ac:dyDescent="0.35">
      <c r="B14" s="69"/>
      <c r="C14" s="315" t="s">
        <v>39</v>
      </c>
      <c r="D14" s="316" t="s">
        <v>337</v>
      </c>
      <c r="E14" s="198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77"/>
      <c r="W14" s="77"/>
      <c r="AA14" s="328">
        <f t="shared" si="0"/>
        <v>0</v>
      </c>
      <c r="AB14" s="328">
        <f t="shared" si="1"/>
        <v>0</v>
      </c>
    </row>
    <row r="15" spans="2:28" ht="18.75" hidden="1" customHeight="1" x14ac:dyDescent="0.35">
      <c r="B15" s="69"/>
      <c r="C15" s="315" t="s">
        <v>40</v>
      </c>
      <c r="D15" s="316" t="s">
        <v>338</v>
      </c>
      <c r="E15" s="198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77"/>
      <c r="W15" s="77"/>
      <c r="AA15" s="328">
        <f t="shared" si="0"/>
        <v>0</v>
      </c>
      <c r="AB15" s="328">
        <f t="shared" si="1"/>
        <v>0</v>
      </c>
    </row>
    <row r="16" spans="2:28" s="82" customFormat="1" ht="18.75" hidden="1" customHeight="1" x14ac:dyDescent="0.35">
      <c r="B16" s="80"/>
      <c r="C16" s="313" t="s">
        <v>50</v>
      </c>
      <c r="D16" s="317" t="s">
        <v>339</v>
      </c>
      <c r="E16" s="198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81"/>
      <c r="W16" s="81"/>
      <c r="AA16" s="328">
        <f t="shared" si="0"/>
        <v>0</v>
      </c>
      <c r="AB16" s="328">
        <f t="shared" si="1"/>
        <v>0</v>
      </c>
    </row>
    <row r="17" spans="2:28" ht="18.75" hidden="1" customHeight="1" x14ac:dyDescent="0.35">
      <c r="B17" s="69"/>
      <c r="C17" s="312" t="s">
        <v>60</v>
      </c>
      <c r="D17" s="316" t="s">
        <v>468</v>
      </c>
      <c r="E17" s="199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77"/>
      <c r="W17" s="77"/>
      <c r="AA17" s="328">
        <f t="shared" si="0"/>
        <v>0</v>
      </c>
      <c r="AB17" s="328">
        <f t="shared" si="1"/>
        <v>0</v>
      </c>
    </row>
    <row r="18" spans="2:28" s="82" customFormat="1" ht="18.75" hidden="1" customHeight="1" x14ac:dyDescent="0.35">
      <c r="B18" s="80"/>
      <c r="C18" s="313" t="s">
        <v>61</v>
      </c>
      <c r="D18" s="318" t="s">
        <v>469</v>
      </c>
      <c r="E18" s="200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81"/>
      <c r="W18" s="81"/>
      <c r="AA18" s="328">
        <f t="shared" si="0"/>
        <v>0</v>
      </c>
      <c r="AB18" s="328">
        <f t="shared" si="1"/>
        <v>0</v>
      </c>
    </row>
    <row r="19" spans="2:28" s="82" customFormat="1" ht="18.75" hidden="1" customHeight="1" x14ac:dyDescent="0.35">
      <c r="B19" s="80"/>
      <c r="C19" s="312" t="s">
        <v>62</v>
      </c>
      <c r="D19" s="319" t="s">
        <v>470</v>
      </c>
      <c r="E19" s="200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6"/>
      <c r="T19" s="286"/>
      <c r="U19" s="286"/>
      <c r="V19" s="81"/>
      <c r="W19" s="81"/>
      <c r="AA19" s="328">
        <f t="shared" si="0"/>
        <v>0</v>
      </c>
      <c r="AB19" s="328">
        <f t="shared" si="1"/>
        <v>0</v>
      </c>
    </row>
    <row r="20" spans="2:28" s="82" customFormat="1" ht="18.75" hidden="1" customHeight="1" x14ac:dyDescent="0.35">
      <c r="B20" s="80"/>
      <c r="C20" s="312" t="s">
        <v>63</v>
      </c>
      <c r="D20" s="320" t="s">
        <v>181</v>
      </c>
      <c r="E20" s="199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81"/>
      <c r="W20" s="81"/>
      <c r="AA20" s="328">
        <f t="shared" si="0"/>
        <v>0</v>
      </c>
      <c r="AB20" s="328">
        <f t="shared" si="1"/>
        <v>0</v>
      </c>
    </row>
    <row r="21" spans="2:28" s="82" customFormat="1" ht="18.75" hidden="1" customHeight="1" x14ac:dyDescent="0.35">
      <c r="B21" s="80"/>
      <c r="C21" s="312" t="s">
        <v>76</v>
      </c>
      <c r="D21" s="318" t="s">
        <v>471</v>
      </c>
      <c r="E21" s="199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6"/>
      <c r="T21" s="288"/>
      <c r="U21" s="286"/>
      <c r="V21" s="81"/>
      <c r="W21" s="81"/>
      <c r="AA21" s="328">
        <f t="shared" si="0"/>
        <v>0</v>
      </c>
      <c r="AB21" s="328">
        <f t="shared" si="1"/>
        <v>0</v>
      </c>
    </row>
    <row r="22" spans="2:28" ht="18.75" hidden="1" customHeight="1" x14ac:dyDescent="0.35">
      <c r="B22" s="69"/>
      <c r="C22" s="312" t="s">
        <v>79</v>
      </c>
      <c r="D22" s="318" t="s">
        <v>472</v>
      </c>
      <c r="E22" s="201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77"/>
      <c r="W22" s="77"/>
      <c r="AA22" s="328">
        <f t="shared" si="0"/>
        <v>0</v>
      </c>
      <c r="AB22" s="328">
        <f t="shared" si="1"/>
        <v>0</v>
      </c>
    </row>
    <row r="23" spans="2:28" ht="18.75" hidden="1" customHeight="1" x14ac:dyDescent="0.35">
      <c r="B23" s="69"/>
      <c r="C23" s="313" t="s">
        <v>80</v>
      </c>
      <c r="D23" s="318" t="s">
        <v>473</v>
      </c>
      <c r="E23" s="201"/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77"/>
      <c r="W23" s="77"/>
      <c r="AA23" s="328">
        <f t="shared" si="0"/>
        <v>0</v>
      </c>
      <c r="AB23" s="328">
        <f t="shared" si="1"/>
        <v>0</v>
      </c>
    </row>
    <row r="24" spans="2:28" s="82" customFormat="1" ht="18.75" hidden="1" customHeight="1" x14ac:dyDescent="0.35">
      <c r="B24" s="80"/>
      <c r="C24" s="313" t="s">
        <v>81</v>
      </c>
      <c r="D24" s="318" t="s">
        <v>178</v>
      </c>
      <c r="E24" s="198"/>
      <c r="F24" s="288"/>
      <c r="G24" s="288"/>
      <c r="H24" s="288"/>
      <c r="I24" s="288"/>
      <c r="J24" s="288"/>
      <c r="K24" s="288"/>
      <c r="L24" s="288"/>
      <c r="M24" s="288"/>
      <c r="N24" s="288"/>
      <c r="O24" s="288"/>
      <c r="P24" s="288"/>
      <c r="Q24" s="286"/>
      <c r="R24" s="288"/>
      <c r="S24" s="288"/>
      <c r="T24" s="288"/>
      <c r="U24" s="286"/>
      <c r="V24" s="81"/>
      <c r="W24" s="81"/>
      <c r="AA24" s="328">
        <f t="shared" si="0"/>
        <v>0</v>
      </c>
      <c r="AB24" s="328">
        <f t="shared" si="1"/>
        <v>0</v>
      </c>
    </row>
    <row r="25" spans="2:28" s="82" customFormat="1" ht="18.75" hidden="1" customHeight="1" x14ac:dyDescent="0.35">
      <c r="B25" s="80"/>
      <c r="C25" s="321" t="s">
        <v>196</v>
      </c>
      <c r="D25" s="318" t="s">
        <v>179</v>
      </c>
      <c r="E25" s="202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288"/>
      <c r="V25" s="81"/>
      <c r="W25" s="81"/>
      <c r="AA25" s="328">
        <f t="shared" si="0"/>
        <v>0</v>
      </c>
      <c r="AB25" s="328">
        <f t="shared" si="1"/>
        <v>0</v>
      </c>
    </row>
    <row r="26" spans="2:28" s="82" customFormat="1" ht="19.5" hidden="1" x14ac:dyDescent="0.35">
      <c r="B26" s="80"/>
      <c r="C26" s="321" t="s">
        <v>197</v>
      </c>
      <c r="D26" s="318" t="s">
        <v>180</v>
      </c>
      <c r="E26" s="19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288"/>
      <c r="R26" s="288"/>
      <c r="S26" s="288"/>
      <c r="T26" s="288"/>
      <c r="U26" s="288"/>
      <c r="V26" s="81"/>
      <c r="W26" s="81"/>
      <c r="AA26" s="328">
        <f t="shared" si="0"/>
        <v>0</v>
      </c>
      <c r="AB26" s="328">
        <f t="shared" si="1"/>
        <v>0</v>
      </c>
    </row>
    <row r="27" spans="2:28" s="82" customFormat="1" ht="18.75" hidden="1" customHeight="1" x14ac:dyDescent="0.35">
      <c r="B27" s="80"/>
      <c r="C27" s="321" t="s">
        <v>198</v>
      </c>
      <c r="D27" s="318" t="s">
        <v>20</v>
      </c>
      <c r="E27" s="198"/>
      <c r="F27" s="288"/>
      <c r="G27" s="288"/>
      <c r="H27" s="288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81"/>
      <c r="W27" s="81"/>
      <c r="AA27" s="328">
        <f t="shared" si="0"/>
        <v>0</v>
      </c>
      <c r="AB27" s="328">
        <f t="shared" si="1"/>
        <v>0</v>
      </c>
    </row>
    <row r="28" spans="2:28" s="82" customFormat="1" ht="19.5" hidden="1" x14ac:dyDescent="0.35">
      <c r="B28" s="289"/>
      <c r="C28" s="322"/>
      <c r="D28" s="323" t="s">
        <v>474</v>
      </c>
      <c r="E28" s="326"/>
      <c r="F28" s="291"/>
      <c r="G28" s="291"/>
      <c r="H28" s="291"/>
      <c r="I28" s="291"/>
      <c r="J28" s="291"/>
      <c r="K28" s="291"/>
      <c r="L28" s="291"/>
      <c r="M28" s="291"/>
      <c r="N28" s="291"/>
      <c r="O28" s="291"/>
      <c r="P28" s="291"/>
      <c r="Q28" s="291"/>
      <c r="R28" s="291"/>
      <c r="S28" s="291"/>
      <c r="T28" s="291"/>
      <c r="U28" s="291"/>
      <c r="V28" s="81"/>
      <c r="W28" s="81"/>
      <c r="AA28" s="328">
        <f t="shared" si="0"/>
        <v>0</v>
      </c>
      <c r="AB28" s="328">
        <f t="shared" si="1"/>
        <v>0</v>
      </c>
    </row>
    <row r="29" spans="2:28" s="82" customFormat="1" ht="19.5" x14ac:dyDescent="0.35">
      <c r="B29" s="80"/>
      <c r="C29" s="312"/>
      <c r="D29" s="324"/>
      <c r="E29" s="198"/>
      <c r="F29" s="288"/>
      <c r="G29" s="288"/>
      <c r="H29" s="288"/>
      <c r="I29" s="288"/>
      <c r="J29" s="288"/>
      <c r="K29" s="288"/>
      <c r="L29" s="288"/>
      <c r="M29" s="288"/>
      <c r="N29" s="288"/>
      <c r="O29" s="288"/>
      <c r="P29" s="288"/>
      <c r="Q29" s="288"/>
      <c r="R29" s="288"/>
      <c r="S29" s="288"/>
      <c r="T29" s="288"/>
      <c r="U29" s="288"/>
      <c r="V29" s="81"/>
      <c r="W29" s="81"/>
      <c r="AA29" s="328">
        <f t="shared" si="0"/>
        <v>0</v>
      </c>
      <c r="AB29" s="328">
        <f t="shared" si="1"/>
        <v>0</v>
      </c>
    </row>
    <row r="30" spans="2:28" s="82" customFormat="1" ht="19.5" x14ac:dyDescent="0.35">
      <c r="B30" s="80"/>
      <c r="C30" s="312"/>
      <c r="D30" s="325" t="s">
        <v>70</v>
      </c>
      <c r="E30" s="198"/>
      <c r="F30" s="288"/>
      <c r="G30" s="288"/>
      <c r="H30" s="288"/>
      <c r="I30" s="288"/>
      <c r="J30" s="288"/>
      <c r="K30" s="288"/>
      <c r="L30" s="288"/>
      <c r="M30" s="288"/>
      <c r="N30" s="288"/>
      <c r="O30" s="288"/>
      <c r="P30" s="288"/>
      <c r="Q30" s="288"/>
      <c r="R30" s="288"/>
      <c r="S30" s="288"/>
      <c r="T30" s="288"/>
      <c r="U30" s="288"/>
      <c r="V30" s="81"/>
      <c r="W30" s="81"/>
      <c r="AA30" s="328">
        <f t="shared" si="0"/>
        <v>0</v>
      </c>
      <c r="AB30" s="328">
        <f t="shared" si="1"/>
        <v>0</v>
      </c>
    </row>
    <row r="31" spans="2:28" s="82" customFormat="1" ht="19.5" x14ac:dyDescent="0.35">
      <c r="B31" s="80"/>
      <c r="C31" s="312"/>
      <c r="D31" s="206" t="s">
        <v>305</v>
      </c>
      <c r="E31" s="198"/>
      <c r="F31" s="288"/>
      <c r="G31" s="288"/>
      <c r="H31" s="288"/>
      <c r="I31" s="288"/>
      <c r="J31" s="288"/>
      <c r="K31" s="288"/>
      <c r="L31" s="288"/>
      <c r="M31" s="288"/>
      <c r="N31" s="288"/>
      <c r="O31" s="288"/>
      <c r="P31" s="288"/>
      <c r="Q31" s="288"/>
      <c r="R31" s="288"/>
      <c r="S31" s="288"/>
      <c r="T31" s="288"/>
      <c r="U31" s="288"/>
      <c r="V31" s="81"/>
      <c r="W31" s="81"/>
      <c r="AA31" s="328">
        <f t="shared" si="0"/>
        <v>0</v>
      </c>
      <c r="AB31" s="328">
        <f t="shared" si="1"/>
        <v>0</v>
      </c>
    </row>
    <row r="32" spans="2:28" s="82" customFormat="1" ht="19.5" x14ac:dyDescent="0.35">
      <c r="B32" s="80"/>
      <c r="C32" s="312"/>
      <c r="D32" s="206" t="s">
        <v>610</v>
      </c>
      <c r="E32" s="198"/>
      <c r="F32" s="288"/>
      <c r="G32" s="288"/>
      <c r="H32" s="288"/>
      <c r="I32" s="288"/>
      <c r="J32" s="288"/>
      <c r="K32" s="288"/>
      <c r="L32" s="288"/>
      <c r="M32" s="288"/>
      <c r="N32" s="288"/>
      <c r="O32" s="288"/>
      <c r="P32" s="288"/>
      <c r="Q32" s="288"/>
      <c r="R32" s="288"/>
      <c r="S32" s="288"/>
      <c r="T32" s="288"/>
      <c r="U32" s="288"/>
      <c r="V32" s="81"/>
      <c r="W32" s="81"/>
      <c r="AA32" s="328">
        <f t="shared" si="0"/>
        <v>0</v>
      </c>
      <c r="AB32" s="328">
        <f t="shared" si="1"/>
        <v>0</v>
      </c>
    </row>
    <row r="33" spans="2:28" s="82" customFormat="1" ht="19.5" x14ac:dyDescent="0.35">
      <c r="B33" s="80"/>
      <c r="C33" s="312" t="s">
        <v>36</v>
      </c>
      <c r="D33" s="317" t="s">
        <v>355</v>
      </c>
      <c r="E33" s="198"/>
      <c r="F33" s="286">
        <v>2600000</v>
      </c>
      <c r="G33" s="286">
        <v>0</v>
      </c>
      <c r="H33" s="286">
        <v>0</v>
      </c>
      <c r="I33" s="286">
        <v>1065</v>
      </c>
      <c r="J33" s="286">
        <v>136811</v>
      </c>
      <c r="K33" s="286">
        <v>-27570</v>
      </c>
      <c r="L33" s="286">
        <v>0</v>
      </c>
      <c r="M33" s="286">
        <v>0</v>
      </c>
      <c r="N33" s="286">
        <v>29011</v>
      </c>
      <c r="O33" s="286">
        <v>-1706</v>
      </c>
      <c r="P33" s="286">
        <v>1721459</v>
      </c>
      <c r="Q33" s="286">
        <v>377998</v>
      </c>
      <c r="R33" s="286">
        <v>0</v>
      </c>
      <c r="S33" s="286">
        <v>4837068</v>
      </c>
      <c r="T33" s="286">
        <v>0</v>
      </c>
      <c r="U33" s="286">
        <v>4837068</v>
      </c>
      <c r="V33" s="81"/>
      <c r="W33" s="81"/>
      <c r="AA33" s="328">
        <f t="shared" si="0"/>
        <v>0</v>
      </c>
      <c r="AB33" s="328">
        <f t="shared" si="1"/>
        <v>0</v>
      </c>
    </row>
    <row r="34" spans="2:28" s="82" customFormat="1" ht="19.5" x14ac:dyDescent="0.35">
      <c r="B34" s="80"/>
      <c r="C34" s="313" t="s">
        <v>38</v>
      </c>
      <c r="D34" s="314" t="s">
        <v>336</v>
      </c>
      <c r="E34" s="198"/>
      <c r="F34" s="286">
        <v>0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86">
        <v>0</v>
      </c>
      <c r="P34" s="286">
        <v>0</v>
      </c>
      <c r="Q34" s="286">
        <v>0</v>
      </c>
      <c r="R34" s="286">
        <v>0</v>
      </c>
      <c r="S34" s="286">
        <v>0</v>
      </c>
      <c r="T34" s="286">
        <v>0</v>
      </c>
      <c r="U34" s="286">
        <v>0</v>
      </c>
      <c r="V34" s="81"/>
      <c r="W34" s="81"/>
      <c r="AA34" s="328">
        <f t="shared" si="0"/>
        <v>0</v>
      </c>
      <c r="AB34" s="328">
        <f t="shared" si="1"/>
        <v>0</v>
      </c>
    </row>
    <row r="35" spans="2:28" s="82" customFormat="1" ht="19.5" x14ac:dyDescent="0.35">
      <c r="B35" s="80"/>
      <c r="C35" s="315" t="s">
        <v>39</v>
      </c>
      <c r="D35" s="316" t="s">
        <v>337</v>
      </c>
      <c r="E35" s="198"/>
      <c r="F35" s="288">
        <v>0</v>
      </c>
      <c r="G35" s="288">
        <v>0</v>
      </c>
      <c r="H35" s="288">
        <v>0</v>
      </c>
      <c r="I35" s="288">
        <v>0</v>
      </c>
      <c r="J35" s="288">
        <v>0</v>
      </c>
      <c r="K35" s="288">
        <v>0</v>
      </c>
      <c r="L35" s="288">
        <v>0</v>
      </c>
      <c r="M35" s="288">
        <v>0</v>
      </c>
      <c r="N35" s="288">
        <v>0</v>
      </c>
      <c r="O35" s="288">
        <v>0</v>
      </c>
      <c r="P35" s="288">
        <v>0</v>
      </c>
      <c r="Q35" s="288">
        <v>0</v>
      </c>
      <c r="R35" s="288">
        <v>0</v>
      </c>
      <c r="S35" s="288">
        <v>0</v>
      </c>
      <c r="T35" s="288">
        <v>0</v>
      </c>
      <c r="U35" s="288">
        <v>0</v>
      </c>
      <c r="V35" s="81"/>
      <c r="W35" s="81"/>
      <c r="AA35" s="328">
        <f t="shared" si="0"/>
        <v>0</v>
      </c>
      <c r="AB35" s="328">
        <f t="shared" si="1"/>
        <v>0</v>
      </c>
    </row>
    <row r="36" spans="2:28" s="82" customFormat="1" ht="32.25" customHeight="1" x14ac:dyDescent="0.35">
      <c r="B36" s="80"/>
      <c r="C36" s="386" t="s">
        <v>40</v>
      </c>
      <c r="D36" s="470" t="s">
        <v>338</v>
      </c>
      <c r="E36" s="198"/>
      <c r="F36" s="288">
        <v>0</v>
      </c>
      <c r="G36" s="288">
        <v>0</v>
      </c>
      <c r="H36" s="288">
        <v>0</v>
      </c>
      <c r="I36" s="288">
        <v>0</v>
      </c>
      <c r="J36" s="288">
        <v>0</v>
      </c>
      <c r="K36" s="288">
        <v>0</v>
      </c>
      <c r="L36" s="288">
        <v>0</v>
      </c>
      <c r="M36" s="288">
        <v>0</v>
      </c>
      <c r="N36" s="288">
        <v>0</v>
      </c>
      <c r="O36" s="288">
        <v>0</v>
      </c>
      <c r="P36" s="288">
        <v>0</v>
      </c>
      <c r="Q36" s="288">
        <v>0</v>
      </c>
      <c r="R36" s="288">
        <v>0</v>
      </c>
      <c r="S36" s="288">
        <v>0</v>
      </c>
      <c r="T36" s="288">
        <v>0</v>
      </c>
      <c r="U36" s="288">
        <v>0</v>
      </c>
      <c r="V36" s="81"/>
      <c r="W36" s="81"/>
      <c r="AA36" s="328">
        <f t="shared" si="0"/>
        <v>0</v>
      </c>
      <c r="AB36" s="328">
        <f t="shared" si="1"/>
        <v>0</v>
      </c>
    </row>
    <row r="37" spans="2:28" s="82" customFormat="1" ht="19.5" x14ac:dyDescent="0.35">
      <c r="B37" s="80"/>
      <c r="C37" s="393" t="s">
        <v>50</v>
      </c>
      <c r="D37" s="465" t="s">
        <v>339</v>
      </c>
      <c r="E37" s="198"/>
      <c r="F37" s="286">
        <v>2600000</v>
      </c>
      <c r="G37" s="286">
        <v>0</v>
      </c>
      <c r="H37" s="286">
        <v>0</v>
      </c>
      <c r="I37" s="286">
        <v>1065</v>
      </c>
      <c r="J37" s="286">
        <v>136811</v>
      </c>
      <c r="K37" s="286">
        <v>-27570</v>
      </c>
      <c r="L37" s="286">
        <v>0</v>
      </c>
      <c r="M37" s="286">
        <v>0</v>
      </c>
      <c r="N37" s="286">
        <v>29011</v>
      </c>
      <c r="O37" s="286">
        <v>-1706</v>
      </c>
      <c r="P37" s="286">
        <v>1721459</v>
      </c>
      <c r="Q37" s="286">
        <v>377998</v>
      </c>
      <c r="R37" s="286">
        <v>0</v>
      </c>
      <c r="S37" s="286">
        <v>4837068</v>
      </c>
      <c r="T37" s="286">
        <v>0</v>
      </c>
      <c r="U37" s="286">
        <v>4837068</v>
      </c>
      <c r="V37" s="81"/>
      <c r="W37" s="81"/>
      <c r="AA37" s="328">
        <f t="shared" si="0"/>
        <v>0</v>
      </c>
      <c r="AB37" s="328">
        <f t="shared" si="1"/>
        <v>0</v>
      </c>
    </row>
    <row r="38" spans="2:28" ht="19.5" x14ac:dyDescent="0.35">
      <c r="B38" s="69"/>
      <c r="C38" s="395" t="s">
        <v>60</v>
      </c>
      <c r="D38" s="466" t="s">
        <v>468</v>
      </c>
      <c r="E38" s="201" t="s">
        <v>612</v>
      </c>
      <c r="F38" s="286">
        <v>0</v>
      </c>
      <c r="G38" s="286">
        <v>0</v>
      </c>
      <c r="H38" s="286">
        <v>0</v>
      </c>
      <c r="I38" s="286">
        <v>0</v>
      </c>
      <c r="J38" s="286">
        <v>42</v>
      </c>
      <c r="K38" s="286">
        <v>-10487</v>
      </c>
      <c r="L38" s="286">
        <v>0</v>
      </c>
      <c r="M38" s="286">
        <v>0</v>
      </c>
      <c r="N38" s="286">
        <v>-696</v>
      </c>
      <c r="O38" s="286">
        <v>1706</v>
      </c>
      <c r="P38" s="286">
        <v>0</v>
      </c>
      <c r="Q38" s="286">
        <v>0</v>
      </c>
      <c r="R38" s="286">
        <v>675812</v>
      </c>
      <c r="S38" s="286">
        <v>666377</v>
      </c>
      <c r="T38" s="286">
        <v>0</v>
      </c>
      <c r="U38" s="286">
        <v>666377</v>
      </c>
      <c r="V38" s="77"/>
      <c r="W38" s="77"/>
      <c r="AA38" s="328">
        <f t="shared" si="0"/>
        <v>0</v>
      </c>
      <c r="AB38" s="328">
        <f t="shared" si="1"/>
        <v>0</v>
      </c>
    </row>
    <row r="39" spans="2:28" ht="19.5" x14ac:dyDescent="0.35">
      <c r="B39" s="69"/>
      <c r="C39" s="393" t="s">
        <v>61</v>
      </c>
      <c r="D39" s="466" t="s">
        <v>469</v>
      </c>
      <c r="E39" s="201"/>
      <c r="F39" s="286">
        <v>0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86">
        <v>0</v>
      </c>
      <c r="P39" s="286">
        <v>0</v>
      </c>
      <c r="Q39" s="286">
        <v>0</v>
      </c>
      <c r="R39" s="286">
        <v>0</v>
      </c>
      <c r="S39" s="286">
        <v>0</v>
      </c>
      <c r="T39" s="286">
        <v>0</v>
      </c>
      <c r="U39" s="286">
        <v>0</v>
      </c>
      <c r="V39" s="77"/>
      <c r="W39" s="77"/>
      <c r="AA39" s="328">
        <f t="shared" si="0"/>
        <v>0</v>
      </c>
      <c r="AB39" s="328">
        <f t="shared" si="1"/>
        <v>0</v>
      </c>
    </row>
    <row r="40" spans="2:28" s="82" customFormat="1" ht="33" x14ac:dyDescent="0.35">
      <c r="B40" s="80"/>
      <c r="C40" s="395" t="s">
        <v>62</v>
      </c>
      <c r="D40" s="301" t="s">
        <v>470</v>
      </c>
      <c r="E40" s="201"/>
      <c r="F40" s="286">
        <v>0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86">
        <v>0</v>
      </c>
      <c r="P40" s="286">
        <v>0</v>
      </c>
      <c r="Q40" s="286">
        <v>0</v>
      </c>
      <c r="R40" s="286">
        <v>0</v>
      </c>
      <c r="S40" s="286">
        <v>0</v>
      </c>
      <c r="T40" s="286">
        <v>0</v>
      </c>
      <c r="U40" s="286">
        <v>0</v>
      </c>
      <c r="V40" s="81"/>
      <c r="W40" s="81"/>
      <c r="AA40" s="328">
        <f t="shared" si="0"/>
        <v>0</v>
      </c>
      <c r="AB40" s="328">
        <f t="shared" si="1"/>
        <v>0</v>
      </c>
    </row>
    <row r="41" spans="2:28" s="82" customFormat="1" ht="19.5" x14ac:dyDescent="0.35">
      <c r="B41" s="80"/>
      <c r="C41" s="395" t="s">
        <v>63</v>
      </c>
      <c r="D41" s="450" t="s">
        <v>181</v>
      </c>
      <c r="E41" s="201"/>
      <c r="F41" s="286">
        <v>0</v>
      </c>
      <c r="G41" s="286">
        <v>0</v>
      </c>
      <c r="H41" s="286">
        <v>0</v>
      </c>
      <c r="I41" s="286">
        <v>0</v>
      </c>
      <c r="J41" s="286">
        <v>0</v>
      </c>
      <c r="K41" s="286">
        <v>0</v>
      </c>
      <c r="L41" s="286">
        <v>0</v>
      </c>
      <c r="M41" s="286">
        <v>0</v>
      </c>
      <c r="N41" s="286">
        <v>0</v>
      </c>
      <c r="O41" s="286">
        <v>0</v>
      </c>
      <c r="P41" s="286">
        <v>0</v>
      </c>
      <c r="Q41" s="286">
        <v>0</v>
      </c>
      <c r="R41" s="286">
        <v>0</v>
      </c>
      <c r="S41" s="286">
        <v>0</v>
      </c>
      <c r="T41" s="286">
        <v>0</v>
      </c>
      <c r="U41" s="286">
        <v>0</v>
      </c>
      <c r="V41" s="81"/>
      <c r="W41" s="81"/>
      <c r="AA41" s="328">
        <f t="shared" si="0"/>
        <v>0</v>
      </c>
      <c r="AB41" s="328">
        <f t="shared" si="1"/>
        <v>0</v>
      </c>
    </row>
    <row r="42" spans="2:28" s="82" customFormat="1" ht="19.5" x14ac:dyDescent="0.35">
      <c r="B42" s="80"/>
      <c r="C42" s="395" t="s">
        <v>76</v>
      </c>
      <c r="D42" s="466" t="s">
        <v>471</v>
      </c>
      <c r="E42" s="201"/>
      <c r="F42" s="286">
        <v>0</v>
      </c>
      <c r="G42" s="286">
        <v>0</v>
      </c>
      <c r="H42" s="286">
        <v>0</v>
      </c>
      <c r="I42" s="286">
        <v>0</v>
      </c>
      <c r="J42" s="286">
        <v>0</v>
      </c>
      <c r="K42" s="286">
        <v>0</v>
      </c>
      <c r="L42" s="286">
        <v>0</v>
      </c>
      <c r="M42" s="286">
        <v>0</v>
      </c>
      <c r="N42" s="286">
        <v>0</v>
      </c>
      <c r="O42" s="286">
        <v>0</v>
      </c>
      <c r="P42" s="286">
        <v>0</v>
      </c>
      <c r="Q42" s="286">
        <v>0</v>
      </c>
      <c r="R42" s="286">
        <v>0</v>
      </c>
      <c r="S42" s="286">
        <v>0</v>
      </c>
      <c r="T42" s="286">
        <v>0</v>
      </c>
      <c r="U42" s="286">
        <v>0</v>
      </c>
      <c r="V42" s="81"/>
      <c r="W42" s="81"/>
      <c r="AA42" s="328">
        <f t="shared" si="0"/>
        <v>0</v>
      </c>
      <c r="AB42" s="328">
        <f t="shared" si="1"/>
        <v>0</v>
      </c>
    </row>
    <row r="43" spans="2:28" s="82" customFormat="1" ht="19.5" x14ac:dyDescent="0.35">
      <c r="B43" s="80"/>
      <c r="C43" s="395" t="s">
        <v>79</v>
      </c>
      <c r="D43" s="466" t="s">
        <v>472</v>
      </c>
      <c r="E43" s="201"/>
      <c r="F43" s="286">
        <v>0</v>
      </c>
      <c r="G43" s="286">
        <v>0</v>
      </c>
      <c r="H43" s="286">
        <v>0</v>
      </c>
      <c r="I43" s="286">
        <v>0</v>
      </c>
      <c r="J43" s="286">
        <v>0</v>
      </c>
      <c r="K43" s="286">
        <v>0</v>
      </c>
      <c r="L43" s="286">
        <v>0</v>
      </c>
      <c r="M43" s="286">
        <v>0</v>
      </c>
      <c r="N43" s="286">
        <v>0</v>
      </c>
      <c r="O43" s="286">
        <v>0</v>
      </c>
      <c r="P43" s="286">
        <v>0</v>
      </c>
      <c r="Q43" s="286">
        <v>0</v>
      </c>
      <c r="R43" s="286">
        <v>0</v>
      </c>
      <c r="S43" s="286">
        <v>0</v>
      </c>
      <c r="T43" s="286">
        <v>0</v>
      </c>
      <c r="U43" s="286">
        <v>0</v>
      </c>
      <c r="V43" s="81"/>
      <c r="W43" s="81"/>
      <c r="AA43" s="328">
        <f t="shared" si="0"/>
        <v>0</v>
      </c>
      <c r="AB43" s="328">
        <f t="shared" si="1"/>
        <v>0</v>
      </c>
    </row>
    <row r="44" spans="2:28" s="82" customFormat="1" ht="19.5" x14ac:dyDescent="0.35">
      <c r="B44" s="80"/>
      <c r="C44" s="393" t="s">
        <v>80</v>
      </c>
      <c r="D44" s="466" t="s">
        <v>473</v>
      </c>
      <c r="E44" s="201"/>
      <c r="F44" s="286">
        <v>0</v>
      </c>
      <c r="G44" s="286">
        <v>0</v>
      </c>
      <c r="H44" s="286">
        <v>0</v>
      </c>
      <c r="I44" s="286">
        <v>674</v>
      </c>
      <c r="J44" s="286">
        <v>0</v>
      </c>
      <c r="K44" s="286">
        <v>0</v>
      </c>
      <c r="L44" s="286">
        <v>0</v>
      </c>
      <c r="M44" s="286">
        <v>0</v>
      </c>
      <c r="N44" s="286">
        <v>0</v>
      </c>
      <c r="O44" s="286">
        <v>0</v>
      </c>
      <c r="P44" s="286">
        <v>704</v>
      </c>
      <c r="Q44" s="286">
        <v>0</v>
      </c>
      <c r="R44" s="286">
        <v>0</v>
      </c>
      <c r="S44" s="286">
        <v>1378</v>
      </c>
      <c r="T44" s="286">
        <v>0</v>
      </c>
      <c r="U44" s="286">
        <v>1378</v>
      </c>
      <c r="V44" s="81"/>
      <c r="W44" s="81"/>
      <c r="AA44" s="328">
        <f t="shared" si="0"/>
        <v>0</v>
      </c>
      <c r="AB44" s="328">
        <f t="shared" si="1"/>
        <v>0</v>
      </c>
    </row>
    <row r="45" spans="2:28" s="82" customFormat="1" ht="19.5" x14ac:dyDescent="0.35">
      <c r="B45" s="80"/>
      <c r="C45" s="393" t="s">
        <v>81</v>
      </c>
      <c r="D45" s="466" t="s">
        <v>178</v>
      </c>
      <c r="E45" s="201"/>
      <c r="F45" s="286">
        <v>0</v>
      </c>
      <c r="G45" s="286">
        <v>0</v>
      </c>
      <c r="H45" s="286">
        <v>0</v>
      </c>
      <c r="I45" s="286">
        <v>0</v>
      </c>
      <c r="J45" s="286">
        <v>0</v>
      </c>
      <c r="K45" s="286">
        <v>0</v>
      </c>
      <c r="L45" s="286">
        <v>0</v>
      </c>
      <c r="M45" s="286">
        <v>0</v>
      </c>
      <c r="N45" s="286">
        <v>0</v>
      </c>
      <c r="O45" s="286">
        <v>0</v>
      </c>
      <c r="P45" s="286">
        <v>378181</v>
      </c>
      <c r="Q45" s="286">
        <v>-378181</v>
      </c>
      <c r="R45" s="286">
        <v>0</v>
      </c>
      <c r="S45" s="286">
        <v>0</v>
      </c>
      <c r="T45" s="286">
        <v>0</v>
      </c>
      <c r="U45" s="286">
        <v>0</v>
      </c>
      <c r="V45" s="81"/>
      <c r="W45" s="81"/>
      <c r="AA45" s="328">
        <f t="shared" si="0"/>
        <v>0</v>
      </c>
      <c r="AB45" s="328">
        <f t="shared" si="1"/>
        <v>0</v>
      </c>
    </row>
    <row r="46" spans="2:28" ht="19.5" x14ac:dyDescent="0.35">
      <c r="B46" s="69"/>
      <c r="C46" s="467" t="s">
        <v>196</v>
      </c>
      <c r="D46" s="468" t="s">
        <v>179</v>
      </c>
      <c r="E46" s="201" t="s">
        <v>345</v>
      </c>
      <c r="F46" s="284">
        <v>0</v>
      </c>
      <c r="G46" s="284">
        <v>0</v>
      </c>
      <c r="H46" s="284">
        <v>0</v>
      </c>
      <c r="I46" s="284">
        <v>0</v>
      </c>
      <c r="J46" s="284">
        <v>0</v>
      </c>
      <c r="K46" s="284">
        <v>0</v>
      </c>
      <c r="L46" s="284">
        <v>0</v>
      </c>
      <c r="M46" s="284">
        <v>0</v>
      </c>
      <c r="N46" s="284">
        <v>0</v>
      </c>
      <c r="O46" s="284">
        <v>0</v>
      </c>
      <c r="P46" s="284">
        <v>0</v>
      </c>
      <c r="Q46" s="284">
        <v>0</v>
      </c>
      <c r="R46" s="284">
        <v>0</v>
      </c>
      <c r="S46" s="284">
        <v>0</v>
      </c>
      <c r="T46" s="284">
        <v>0</v>
      </c>
      <c r="U46" s="284">
        <v>0</v>
      </c>
      <c r="V46" s="77"/>
      <c r="W46" s="77"/>
      <c r="AA46" s="328">
        <f t="shared" si="0"/>
        <v>0</v>
      </c>
      <c r="AB46" s="328">
        <f t="shared" si="1"/>
        <v>0</v>
      </c>
    </row>
    <row r="47" spans="2:28" ht="19.5" x14ac:dyDescent="0.35">
      <c r="B47" s="69"/>
      <c r="C47" s="467" t="s">
        <v>197</v>
      </c>
      <c r="D47" s="468" t="s">
        <v>180</v>
      </c>
      <c r="E47" s="201" t="s">
        <v>346</v>
      </c>
      <c r="F47" s="284">
        <v>0</v>
      </c>
      <c r="G47" s="284">
        <v>0</v>
      </c>
      <c r="H47" s="284">
        <v>0</v>
      </c>
      <c r="I47" s="284">
        <v>0</v>
      </c>
      <c r="J47" s="284">
        <v>0</v>
      </c>
      <c r="K47" s="284">
        <v>0</v>
      </c>
      <c r="L47" s="284">
        <v>0</v>
      </c>
      <c r="M47" s="284">
        <v>0</v>
      </c>
      <c r="N47" s="284">
        <v>0</v>
      </c>
      <c r="O47" s="284">
        <v>0</v>
      </c>
      <c r="P47" s="284">
        <v>378181</v>
      </c>
      <c r="Q47" s="284">
        <v>-378181</v>
      </c>
      <c r="R47" s="284">
        <v>0</v>
      </c>
      <c r="S47" s="284">
        <v>0</v>
      </c>
      <c r="T47" s="284">
        <v>0</v>
      </c>
      <c r="U47" s="284">
        <v>0</v>
      </c>
      <c r="V47" s="77"/>
      <c r="W47" s="77"/>
      <c r="AA47" s="328">
        <f t="shared" si="0"/>
        <v>0</v>
      </c>
      <c r="AB47" s="328">
        <f t="shared" si="1"/>
        <v>0</v>
      </c>
    </row>
    <row r="48" spans="2:28" ht="19.5" x14ac:dyDescent="0.35">
      <c r="B48" s="69"/>
      <c r="C48" s="467" t="s">
        <v>198</v>
      </c>
      <c r="D48" s="468" t="s">
        <v>20</v>
      </c>
      <c r="E48" s="198"/>
      <c r="F48" s="284">
        <v>0</v>
      </c>
      <c r="G48" s="284">
        <v>0</v>
      </c>
      <c r="H48" s="284">
        <v>0</v>
      </c>
      <c r="I48" s="284">
        <v>0</v>
      </c>
      <c r="J48" s="284">
        <v>0</v>
      </c>
      <c r="K48" s="284">
        <v>0</v>
      </c>
      <c r="L48" s="284">
        <v>0</v>
      </c>
      <c r="M48" s="284">
        <v>0</v>
      </c>
      <c r="N48" s="284">
        <v>0</v>
      </c>
      <c r="O48" s="284">
        <v>0</v>
      </c>
      <c r="P48" s="284">
        <v>0</v>
      </c>
      <c r="Q48" s="284">
        <v>0</v>
      </c>
      <c r="R48" s="284">
        <v>0</v>
      </c>
      <c r="S48" s="284">
        <v>0</v>
      </c>
      <c r="T48" s="284">
        <v>0</v>
      </c>
      <c r="U48" s="284">
        <v>0</v>
      </c>
      <c r="V48" s="77"/>
      <c r="W48" s="77"/>
      <c r="AA48" s="328">
        <f t="shared" si="0"/>
        <v>0</v>
      </c>
      <c r="AB48" s="328">
        <f t="shared" si="1"/>
        <v>0</v>
      </c>
    </row>
    <row r="49" spans="2:28" s="82" customFormat="1" ht="19.5" x14ac:dyDescent="0.35">
      <c r="B49" s="289"/>
      <c r="C49" s="322"/>
      <c r="D49" s="469" t="s">
        <v>590</v>
      </c>
      <c r="E49" s="203"/>
      <c r="F49" s="287">
        <v>2600000</v>
      </c>
      <c r="G49" s="287">
        <v>0</v>
      </c>
      <c r="H49" s="287">
        <v>0</v>
      </c>
      <c r="I49" s="287">
        <v>1739</v>
      </c>
      <c r="J49" s="287">
        <v>136853</v>
      </c>
      <c r="K49" s="287">
        <v>-38057</v>
      </c>
      <c r="L49" s="287">
        <v>0</v>
      </c>
      <c r="M49" s="287">
        <v>0</v>
      </c>
      <c r="N49" s="287">
        <v>28315</v>
      </c>
      <c r="O49" s="287">
        <v>0</v>
      </c>
      <c r="P49" s="287">
        <v>2100344</v>
      </c>
      <c r="Q49" s="287">
        <v>-183</v>
      </c>
      <c r="R49" s="287">
        <v>675812</v>
      </c>
      <c r="S49" s="287">
        <v>5504823</v>
      </c>
      <c r="T49" s="287">
        <v>0</v>
      </c>
      <c r="U49" s="287">
        <v>5504823</v>
      </c>
      <c r="V49" s="81"/>
      <c r="W49" s="81"/>
      <c r="AA49" s="328">
        <f t="shared" si="0"/>
        <v>0</v>
      </c>
      <c r="AB49" s="328">
        <f t="shared" si="1"/>
        <v>0</v>
      </c>
    </row>
    <row r="50" spans="2:28" s="67" customFormat="1" ht="9.75" customHeight="1" x14ac:dyDescent="0.35">
      <c r="B50" s="83"/>
      <c r="C50" s="78"/>
      <c r="D50" s="84"/>
      <c r="E50" s="79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6"/>
      <c r="W50" s="86"/>
    </row>
    <row r="51" spans="2:28" ht="20.100000000000001" customHeight="1" x14ac:dyDescent="0.35">
      <c r="D51" s="327" t="s">
        <v>481</v>
      </c>
    </row>
    <row r="52" spans="2:28" ht="20.100000000000001" customHeight="1" x14ac:dyDescent="0.35">
      <c r="D52" s="327" t="s">
        <v>482</v>
      </c>
    </row>
    <row r="53" spans="2:28" ht="20.100000000000001" customHeight="1" x14ac:dyDescent="0.35">
      <c r="D53" s="327" t="s">
        <v>483</v>
      </c>
    </row>
    <row r="54" spans="2:28" ht="20.100000000000001" customHeight="1" x14ac:dyDescent="0.35">
      <c r="D54" s="327" t="s">
        <v>484</v>
      </c>
    </row>
    <row r="55" spans="2:28" ht="20.100000000000001" customHeight="1" x14ac:dyDescent="0.35">
      <c r="D55" s="327" t="s">
        <v>485</v>
      </c>
    </row>
    <row r="56" spans="2:28" ht="20.100000000000001" customHeight="1" x14ac:dyDescent="0.35">
      <c r="D56" s="327" t="s">
        <v>486</v>
      </c>
    </row>
    <row r="57" spans="2:28" ht="20.100000000000001" customHeight="1" x14ac:dyDescent="0.35">
      <c r="D57" s="327"/>
    </row>
    <row r="59" spans="2:28" ht="20.100000000000001" customHeight="1" x14ac:dyDescent="0.35">
      <c r="E59" s="328"/>
      <c r="F59" s="328">
        <f t="shared" ref="F59:U59" si="2">+F13-F14-F15</f>
        <v>0</v>
      </c>
      <c r="G59" s="328">
        <f t="shared" si="2"/>
        <v>0</v>
      </c>
      <c r="H59" s="328">
        <f t="shared" si="2"/>
        <v>0</v>
      </c>
      <c r="I59" s="328">
        <f t="shared" si="2"/>
        <v>0</v>
      </c>
      <c r="J59" s="328">
        <f t="shared" si="2"/>
        <v>0</v>
      </c>
      <c r="K59" s="328">
        <f t="shared" si="2"/>
        <v>0</v>
      </c>
      <c r="L59" s="328">
        <f t="shared" si="2"/>
        <v>0</v>
      </c>
      <c r="M59" s="328">
        <f t="shared" si="2"/>
        <v>0</v>
      </c>
      <c r="N59" s="328">
        <f t="shared" si="2"/>
        <v>0</v>
      </c>
      <c r="O59" s="328">
        <f t="shared" si="2"/>
        <v>0</v>
      </c>
      <c r="P59" s="328">
        <f t="shared" si="2"/>
        <v>0</v>
      </c>
      <c r="Q59" s="328">
        <f t="shared" si="2"/>
        <v>0</v>
      </c>
      <c r="R59" s="328">
        <f t="shared" si="2"/>
        <v>0</v>
      </c>
      <c r="S59" s="328">
        <f t="shared" si="2"/>
        <v>0</v>
      </c>
      <c r="T59" s="328">
        <f t="shared" si="2"/>
        <v>0</v>
      </c>
      <c r="U59" s="328">
        <f t="shared" si="2"/>
        <v>0</v>
      </c>
    </row>
    <row r="60" spans="2:28" ht="20.100000000000001" customHeight="1" x14ac:dyDescent="0.35">
      <c r="E60" s="328"/>
      <c r="F60" s="328">
        <f t="shared" ref="F60:U60" si="3">+F16-F12-F13</f>
        <v>0</v>
      </c>
      <c r="G60" s="328">
        <f t="shared" si="3"/>
        <v>0</v>
      </c>
      <c r="H60" s="328">
        <f t="shared" si="3"/>
        <v>0</v>
      </c>
      <c r="I60" s="328">
        <f t="shared" si="3"/>
        <v>0</v>
      </c>
      <c r="J60" s="328">
        <f t="shared" si="3"/>
        <v>0</v>
      </c>
      <c r="K60" s="328">
        <f t="shared" si="3"/>
        <v>0</v>
      </c>
      <c r="L60" s="328">
        <f t="shared" si="3"/>
        <v>0</v>
      </c>
      <c r="M60" s="328">
        <f t="shared" si="3"/>
        <v>0</v>
      </c>
      <c r="N60" s="328">
        <f t="shared" si="3"/>
        <v>0</v>
      </c>
      <c r="O60" s="328">
        <f t="shared" si="3"/>
        <v>0</v>
      </c>
      <c r="P60" s="328">
        <f t="shared" si="3"/>
        <v>0</v>
      </c>
      <c r="Q60" s="328">
        <f t="shared" si="3"/>
        <v>0</v>
      </c>
      <c r="R60" s="328">
        <f t="shared" si="3"/>
        <v>0</v>
      </c>
      <c r="S60" s="328">
        <f t="shared" si="3"/>
        <v>0</v>
      </c>
      <c r="T60" s="328">
        <f t="shared" si="3"/>
        <v>0</v>
      </c>
      <c r="U60" s="328">
        <f t="shared" si="3"/>
        <v>0</v>
      </c>
    </row>
    <row r="61" spans="2:28" ht="20.100000000000001" customHeight="1" x14ac:dyDescent="0.35">
      <c r="E61" s="328"/>
      <c r="F61" s="328">
        <f t="shared" ref="F61:U61" si="4">+F24-F25-F26-F27</f>
        <v>0</v>
      </c>
      <c r="G61" s="328">
        <f t="shared" si="4"/>
        <v>0</v>
      </c>
      <c r="H61" s="328">
        <f t="shared" si="4"/>
        <v>0</v>
      </c>
      <c r="I61" s="328">
        <f t="shared" si="4"/>
        <v>0</v>
      </c>
      <c r="J61" s="328">
        <f t="shared" si="4"/>
        <v>0</v>
      </c>
      <c r="K61" s="328">
        <f t="shared" si="4"/>
        <v>0</v>
      </c>
      <c r="L61" s="328">
        <f t="shared" si="4"/>
        <v>0</v>
      </c>
      <c r="M61" s="328">
        <f t="shared" si="4"/>
        <v>0</v>
      </c>
      <c r="N61" s="328">
        <f t="shared" si="4"/>
        <v>0</v>
      </c>
      <c r="O61" s="328">
        <f t="shared" si="4"/>
        <v>0</v>
      </c>
      <c r="P61" s="328">
        <f t="shared" si="4"/>
        <v>0</v>
      </c>
      <c r="Q61" s="328">
        <f t="shared" si="4"/>
        <v>0</v>
      </c>
      <c r="R61" s="328">
        <f t="shared" si="4"/>
        <v>0</v>
      </c>
      <c r="S61" s="328">
        <f t="shared" si="4"/>
        <v>0</v>
      </c>
      <c r="T61" s="328">
        <f t="shared" si="4"/>
        <v>0</v>
      </c>
      <c r="U61" s="328">
        <f t="shared" si="4"/>
        <v>0</v>
      </c>
    </row>
    <row r="62" spans="2:28" ht="20.100000000000001" customHeight="1" x14ac:dyDescent="0.35">
      <c r="E62" s="328"/>
      <c r="F62" s="328">
        <f t="shared" ref="F62:U62" si="5">+F28-F12-F13-F16-F19-F20-F21-F22-F23-F24</f>
        <v>0</v>
      </c>
      <c r="G62" s="328">
        <f t="shared" si="5"/>
        <v>0</v>
      </c>
      <c r="H62" s="328">
        <f t="shared" si="5"/>
        <v>0</v>
      </c>
      <c r="I62" s="328">
        <f t="shared" si="5"/>
        <v>0</v>
      </c>
      <c r="J62" s="328">
        <f t="shared" si="5"/>
        <v>0</v>
      </c>
      <c r="K62" s="328">
        <f t="shared" si="5"/>
        <v>0</v>
      </c>
      <c r="L62" s="328">
        <f t="shared" si="5"/>
        <v>0</v>
      </c>
      <c r="M62" s="328">
        <f t="shared" si="5"/>
        <v>0</v>
      </c>
      <c r="N62" s="328">
        <f t="shared" si="5"/>
        <v>0</v>
      </c>
      <c r="O62" s="328">
        <f t="shared" si="5"/>
        <v>0</v>
      </c>
      <c r="P62" s="328">
        <f t="shared" si="5"/>
        <v>0</v>
      </c>
      <c r="Q62" s="328">
        <f t="shared" si="5"/>
        <v>0</v>
      </c>
      <c r="R62" s="328">
        <f t="shared" si="5"/>
        <v>0</v>
      </c>
      <c r="S62" s="328">
        <f t="shared" si="5"/>
        <v>0</v>
      </c>
      <c r="T62" s="328">
        <f t="shared" si="5"/>
        <v>0</v>
      </c>
      <c r="U62" s="328">
        <f t="shared" si="5"/>
        <v>0</v>
      </c>
    </row>
    <row r="63" spans="2:28" ht="20.100000000000001" customHeight="1" x14ac:dyDescent="0.35">
      <c r="E63" s="328"/>
      <c r="F63" s="328">
        <f t="shared" ref="F63:U63" si="6">+F34-F35-F36</f>
        <v>0</v>
      </c>
      <c r="G63" s="328">
        <f t="shared" si="6"/>
        <v>0</v>
      </c>
      <c r="H63" s="328">
        <f t="shared" si="6"/>
        <v>0</v>
      </c>
      <c r="I63" s="328">
        <f t="shared" si="6"/>
        <v>0</v>
      </c>
      <c r="J63" s="328">
        <f t="shared" si="6"/>
        <v>0</v>
      </c>
      <c r="K63" s="328">
        <f t="shared" si="6"/>
        <v>0</v>
      </c>
      <c r="L63" s="328">
        <f t="shared" si="6"/>
        <v>0</v>
      </c>
      <c r="M63" s="328">
        <f t="shared" si="6"/>
        <v>0</v>
      </c>
      <c r="N63" s="328">
        <f t="shared" si="6"/>
        <v>0</v>
      </c>
      <c r="O63" s="328">
        <f t="shared" si="6"/>
        <v>0</v>
      </c>
      <c r="P63" s="328">
        <f t="shared" si="6"/>
        <v>0</v>
      </c>
      <c r="Q63" s="328">
        <f t="shared" si="6"/>
        <v>0</v>
      </c>
      <c r="R63" s="328">
        <f t="shared" si="6"/>
        <v>0</v>
      </c>
      <c r="S63" s="328">
        <f t="shared" si="6"/>
        <v>0</v>
      </c>
      <c r="T63" s="328">
        <f t="shared" si="6"/>
        <v>0</v>
      </c>
      <c r="U63" s="328">
        <f t="shared" si="6"/>
        <v>0</v>
      </c>
    </row>
    <row r="64" spans="2:28" ht="20.100000000000001" customHeight="1" x14ac:dyDescent="0.35">
      <c r="E64" s="328"/>
      <c r="F64" s="328">
        <f t="shared" ref="F64:U64" si="7">+F37-F33-F34</f>
        <v>0</v>
      </c>
      <c r="G64" s="328">
        <f t="shared" si="7"/>
        <v>0</v>
      </c>
      <c r="H64" s="328">
        <f t="shared" si="7"/>
        <v>0</v>
      </c>
      <c r="I64" s="328">
        <f t="shared" si="7"/>
        <v>0</v>
      </c>
      <c r="J64" s="328">
        <f t="shared" si="7"/>
        <v>0</v>
      </c>
      <c r="K64" s="328">
        <f t="shared" si="7"/>
        <v>0</v>
      </c>
      <c r="L64" s="328">
        <f t="shared" si="7"/>
        <v>0</v>
      </c>
      <c r="M64" s="328">
        <f t="shared" si="7"/>
        <v>0</v>
      </c>
      <c r="N64" s="328">
        <f t="shared" si="7"/>
        <v>0</v>
      </c>
      <c r="O64" s="328">
        <f t="shared" si="7"/>
        <v>0</v>
      </c>
      <c r="P64" s="328">
        <f t="shared" si="7"/>
        <v>0</v>
      </c>
      <c r="Q64" s="328">
        <f t="shared" si="7"/>
        <v>0</v>
      </c>
      <c r="R64" s="328">
        <f t="shared" si="7"/>
        <v>0</v>
      </c>
      <c r="S64" s="328">
        <f t="shared" si="7"/>
        <v>0</v>
      </c>
      <c r="T64" s="328">
        <f t="shared" si="7"/>
        <v>0</v>
      </c>
      <c r="U64" s="328">
        <f t="shared" si="7"/>
        <v>0</v>
      </c>
    </row>
    <row r="65" spans="5:21" ht="20.100000000000001" customHeight="1" x14ac:dyDescent="0.35">
      <c r="E65" s="328"/>
      <c r="F65" s="328">
        <f t="shared" ref="F65:U65" si="8">+F45-F46-F47-F48</f>
        <v>0</v>
      </c>
      <c r="G65" s="328">
        <f t="shared" si="8"/>
        <v>0</v>
      </c>
      <c r="H65" s="328">
        <f t="shared" si="8"/>
        <v>0</v>
      </c>
      <c r="I65" s="328">
        <f t="shared" si="8"/>
        <v>0</v>
      </c>
      <c r="J65" s="328">
        <f t="shared" si="8"/>
        <v>0</v>
      </c>
      <c r="K65" s="328">
        <f t="shared" si="8"/>
        <v>0</v>
      </c>
      <c r="L65" s="328">
        <f t="shared" si="8"/>
        <v>0</v>
      </c>
      <c r="M65" s="328">
        <f t="shared" si="8"/>
        <v>0</v>
      </c>
      <c r="N65" s="328">
        <f t="shared" si="8"/>
        <v>0</v>
      </c>
      <c r="O65" s="328">
        <f t="shared" si="8"/>
        <v>0</v>
      </c>
      <c r="P65" s="328">
        <f t="shared" si="8"/>
        <v>0</v>
      </c>
      <c r="Q65" s="328">
        <f t="shared" si="8"/>
        <v>0</v>
      </c>
      <c r="R65" s="328">
        <f t="shared" si="8"/>
        <v>0</v>
      </c>
      <c r="S65" s="328">
        <f t="shared" si="8"/>
        <v>0</v>
      </c>
      <c r="T65" s="328">
        <f t="shared" si="8"/>
        <v>0</v>
      </c>
      <c r="U65" s="328">
        <f t="shared" si="8"/>
        <v>0</v>
      </c>
    </row>
    <row r="66" spans="5:21" ht="20.100000000000001" customHeight="1" x14ac:dyDescent="0.35">
      <c r="E66" s="328"/>
      <c r="F66" s="328">
        <f>+F49-SUM(F37:F45)</f>
        <v>0</v>
      </c>
      <c r="G66" s="328">
        <f t="shared" ref="G66:U66" si="9">+G49-SUM(G37:G45)</f>
        <v>0</v>
      </c>
      <c r="H66" s="328">
        <f t="shared" si="9"/>
        <v>0</v>
      </c>
      <c r="I66" s="328">
        <f t="shared" si="9"/>
        <v>0</v>
      </c>
      <c r="J66" s="328">
        <f t="shared" si="9"/>
        <v>0</v>
      </c>
      <c r="K66" s="328">
        <f t="shared" si="9"/>
        <v>0</v>
      </c>
      <c r="L66" s="328">
        <f t="shared" si="9"/>
        <v>0</v>
      </c>
      <c r="M66" s="328">
        <f t="shared" si="9"/>
        <v>0</v>
      </c>
      <c r="N66" s="328">
        <f t="shared" si="9"/>
        <v>0</v>
      </c>
      <c r="O66" s="328">
        <f t="shared" si="9"/>
        <v>0</v>
      </c>
      <c r="P66" s="328">
        <f t="shared" si="9"/>
        <v>0</v>
      </c>
      <c r="Q66" s="328">
        <f t="shared" si="9"/>
        <v>0</v>
      </c>
      <c r="R66" s="328">
        <f t="shared" si="9"/>
        <v>0</v>
      </c>
      <c r="S66" s="328">
        <f t="shared" si="9"/>
        <v>0</v>
      </c>
      <c r="T66" s="328">
        <f t="shared" si="9"/>
        <v>0</v>
      </c>
      <c r="U66" s="328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topLeftCell="A5" zoomScale="55" zoomScaleNormal="60" zoomScaleSheetLayoutView="55" workbookViewId="0">
      <selection activeCell="E9" sqref="E9:E67"/>
    </sheetView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31.140625" style="5" customWidth="1"/>
    <col min="7" max="7" width="9.140625" style="5"/>
    <col min="8" max="8" width="11" style="5" bestFit="1" customWidth="1"/>
    <col min="9" max="16384" width="9.140625" style="5"/>
  </cols>
  <sheetData>
    <row r="1" spans="1:8" ht="24.75" customHeight="1" x14ac:dyDescent="0.2">
      <c r="A1" s="447"/>
      <c r="B1" s="15"/>
      <c r="C1" s="569" t="s">
        <v>567</v>
      </c>
      <c r="D1" s="571" t="s">
        <v>357</v>
      </c>
      <c r="E1" s="572"/>
      <c r="F1" s="575" t="s">
        <v>357</v>
      </c>
      <c r="G1" s="16"/>
    </row>
    <row r="2" spans="1:8" ht="15.75" customHeight="1" x14ac:dyDescent="0.2">
      <c r="A2" s="448"/>
      <c r="B2" s="17"/>
      <c r="C2" s="570"/>
      <c r="D2" s="573"/>
      <c r="E2" s="574"/>
      <c r="F2" s="576"/>
      <c r="G2" s="16"/>
    </row>
    <row r="3" spans="1:8" ht="15.75" x14ac:dyDescent="0.25">
      <c r="A3" s="449"/>
      <c r="B3" s="95"/>
      <c r="C3" s="211"/>
      <c r="D3" s="207"/>
      <c r="E3" s="207" t="s">
        <v>0</v>
      </c>
      <c r="F3" s="207" t="s">
        <v>1</v>
      </c>
    </row>
    <row r="4" spans="1:8" ht="15.75" x14ac:dyDescent="0.25">
      <c r="A4" s="449"/>
      <c r="B4" s="95"/>
      <c r="C4" s="211"/>
      <c r="D4" s="210" t="s">
        <v>2</v>
      </c>
      <c r="E4" s="501" t="s">
        <v>305</v>
      </c>
      <c r="F4" s="501" t="s">
        <v>305</v>
      </c>
    </row>
    <row r="5" spans="1:8" ht="23.25" customHeight="1" x14ac:dyDescent="0.35">
      <c r="A5" s="449"/>
      <c r="B5" s="113"/>
      <c r="C5" s="212"/>
      <c r="D5" s="228" t="s">
        <v>614</v>
      </c>
      <c r="E5" s="209" t="s">
        <v>609</v>
      </c>
      <c r="F5" s="209" t="s">
        <v>608</v>
      </c>
    </row>
    <row r="6" spans="1:8" ht="18.75" customHeight="1" x14ac:dyDescent="0.35">
      <c r="A6" s="449"/>
      <c r="B6" s="185"/>
      <c r="C6" s="213"/>
      <c r="D6" s="294"/>
      <c r="E6" s="214"/>
      <c r="F6" s="185"/>
    </row>
    <row r="7" spans="1:8" ht="18.75" x14ac:dyDescent="0.3">
      <c r="A7" s="449"/>
      <c r="B7" s="432" t="s">
        <v>3</v>
      </c>
      <c r="C7" s="421" t="s">
        <v>488</v>
      </c>
      <c r="D7" s="295"/>
      <c r="E7" s="215"/>
      <c r="F7" s="216"/>
    </row>
    <row r="8" spans="1:8" ht="12.75" customHeight="1" x14ac:dyDescent="0.3">
      <c r="A8" s="449"/>
      <c r="B8" s="432"/>
      <c r="C8" s="421"/>
      <c r="D8" s="295"/>
      <c r="E8" s="215"/>
      <c r="F8" s="216"/>
    </row>
    <row r="9" spans="1:8" ht="19.5" customHeight="1" x14ac:dyDescent="0.3">
      <c r="A9" s="449"/>
      <c r="B9" s="433" t="s">
        <v>4</v>
      </c>
      <c r="C9" s="422" t="s">
        <v>487</v>
      </c>
      <c r="D9" s="295"/>
      <c r="E9" s="217">
        <v>-417957.31990540819</v>
      </c>
      <c r="F9" s="217">
        <v>343294</v>
      </c>
      <c r="H9" s="510"/>
    </row>
    <row r="10" spans="1:8" ht="12.75" customHeight="1" x14ac:dyDescent="0.3">
      <c r="A10" s="449"/>
      <c r="B10" s="434"/>
      <c r="C10" s="423"/>
      <c r="D10" s="295"/>
      <c r="E10" s="218"/>
      <c r="F10" s="218"/>
      <c r="H10" s="510"/>
    </row>
    <row r="11" spans="1:8" ht="18.75" x14ac:dyDescent="0.3">
      <c r="A11" s="449"/>
      <c r="B11" s="435" t="s">
        <v>5</v>
      </c>
      <c r="C11" s="424" t="s">
        <v>193</v>
      </c>
      <c r="D11" s="295"/>
      <c r="E11" s="218">
        <v>5317789</v>
      </c>
      <c r="F11" s="218">
        <v>3859642</v>
      </c>
      <c r="H11" s="510"/>
    </row>
    <row r="12" spans="1:8" ht="18.75" x14ac:dyDescent="0.3">
      <c r="A12" s="449"/>
      <c r="B12" s="435" t="s">
        <v>6</v>
      </c>
      <c r="C12" s="424" t="s">
        <v>194</v>
      </c>
      <c r="D12" s="295"/>
      <c r="E12" s="218">
        <v>-3538920</v>
      </c>
      <c r="F12" s="218">
        <v>-1836999</v>
      </c>
      <c r="H12" s="510"/>
    </row>
    <row r="13" spans="1:8" ht="18.75" x14ac:dyDescent="0.3">
      <c r="A13" s="449"/>
      <c r="B13" s="435" t="s">
        <v>7</v>
      </c>
      <c r="C13" s="424" t="s">
        <v>8</v>
      </c>
      <c r="D13" s="295"/>
      <c r="E13" s="218">
        <v>19</v>
      </c>
      <c r="F13" s="218">
        <v>10</v>
      </c>
      <c r="H13" s="510"/>
    </row>
    <row r="14" spans="1:8" ht="18.75" x14ac:dyDescent="0.3">
      <c r="A14" s="449"/>
      <c r="B14" s="435" t="s">
        <v>9</v>
      </c>
      <c r="C14" s="424" t="s">
        <v>10</v>
      </c>
      <c r="D14" s="295"/>
      <c r="E14" s="218">
        <v>530479</v>
      </c>
      <c r="F14" s="218">
        <v>304124</v>
      </c>
      <c r="H14" s="510"/>
    </row>
    <row r="15" spans="1:8" ht="18.75" x14ac:dyDescent="0.3">
      <c r="A15" s="449"/>
      <c r="B15" s="435" t="s">
        <v>11</v>
      </c>
      <c r="C15" s="424" t="s">
        <v>12</v>
      </c>
      <c r="D15" s="295"/>
      <c r="E15" s="218">
        <v>142991</v>
      </c>
      <c r="F15" s="218">
        <v>117276</v>
      </c>
      <c r="H15" s="510"/>
    </row>
    <row r="16" spans="1:8" ht="18.75" x14ac:dyDescent="0.3">
      <c r="A16" s="449"/>
      <c r="B16" s="435" t="s">
        <v>14</v>
      </c>
      <c r="C16" s="424" t="s">
        <v>13</v>
      </c>
      <c r="D16" s="295"/>
      <c r="E16" s="218">
        <v>577830</v>
      </c>
      <c r="F16" s="218">
        <v>672951</v>
      </c>
      <c r="H16" s="510"/>
    </row>
    <row r="17" spans="1:8" ht="18.75" x14ac:dyDescent="0.3">
      <c r="A17" s="449"/>
      <c r="B17" s="435" t="s">
        <v>16</v>
      </c>
      <c r="C17" s="424" t="s">
        <v>15</v>
      </c>
      <c r="D17" s="295"/>
      <c r="E17" s="218">
        <v>-992769</v>
      </c>
      <c r="F17" s="218">
        <v>-883525</v>
      </c>
      <c r="H17" s="510"/>
    </row>
    <row r="18" spans="1:8" ht="18.75" x14ac:dyDescent="0.3">
      <c r="A18" s="449"/>
      <c r="B18" s="435" t="s">
        <v>18</v>
      </c>
      <c r="C18" s="424" t="s">
        <v>17</v>
      </c>
      <c r="D18" s="295"/>
      <c r="E18" s="218">
        <v>-335454.16855</v>
      </c>
      <c r="F18" s="218">
        <v>-320264</v>
      </c>
      <c r="H18" s="510"/>
    </row>
    <row r="19" spans="1:8" ht="18.75" x14ac:dyDescent="0.3">
      <c r="A19" s="449"/>
      <c r="B19" s="435" t="s">
        <v>19</v>
      </c>
      <c r="C19" s="424" t="s">
        <v>20</v>
      </c>
      <c r="D19" s="222" t="s">
        <v>343</v>
      </c>
      <c r="E19" s="219">
        <v>-2119922.1513554081</v>
      </c>
      <c r="F19" s="219">
        <v>-1569921</v>
      </c>
      <c r="H19" s="510"/>
    </row>
    <row r="20" spans="1:8" ht="12.75" customHeight="1" x14ac:dyDescent="0.3">
      <c r="A20" s="449"/>
      <c r="B20" s="436"/>
      <c r="C20" s="423"/>
      <c r="D20" s="295"/>
      <c r="E20" s="219"/>
      <c r="F20" s="219"/>
      <c r="H20" s="510"/>
    </row>
    <row r="21" spans="1:8" ht="18.75" x14ac:dyDescent="0.3">
      <c r="A21" s="449"/>
      <c r="B21" s="433" t="s">
        <v>21</v>
      </c>
      <c r="C21" s="422" t="s">
        <v>489</v>
      </c>
      <c r="D21" s="295"/>
      <c r="E21" s="220">
        <v>888076.31990540773</v>
      </c>
      <c r="F21" s="220">
        <v>5304038</v>
      </c>
      <c r="H21" s="510"/>
    </row>
    <row r="22" spans="1:8" ht="12.75" customHeight="1" x14ac:dyDescent="0.3">
      <c r="A22" s="449"/>
      <c r="B22" s="436"/>
      <c r="C22" s="423"/>
      <c r="D22" s="295"/>
      <c r="E22" s="219"/>
      <c r="F22" s="219"/>
      <c r="H22" s="510"/>
    </row>
    <row r="23" spans="1:8" ht="18.75" x14ac:dyDescent="0.3">
      <c r="A23" s="449"/>
      <c r="B23" s="435" t="s">
        <v>22</v>
      </c>
      <c r="C23" s="425" t="s">
        <v>490</v>
      </c>
      <c r="D23" s="295"/>
      <c r="E23" s="219">
        <v>-169637</v>
      </c>
      <c r="F23" s="219">
        <v>154218</v>
      </c>
      <c r="H23" s="510"/>
    </row>
    <row r="24" spans="1:8" ht="18.75" x14ac:dyDescent="0.3">
      <c r="A24" s="449"/>
      <c r="B24" s="435" t="s">
        <v>23</v>
      </c>
      <c r="C24" s="424" t="s">
        <v>205</v>
      </c>
      <c r="D24" s="295"/>
      <c r="E24" s="219">
        <v>-1170443</v>
      </c>
      <c r="F24" s="219">
        <v>-2270793</v>
      </c>
      <c r="H24" s="510"/>
    </row>
    <row r="25" spans="1:8" ht="18.75" x14ac:dyDescent="0.3">
      <c r="A25" s="449"/>
      <c r="B25" s="435" t="s">
        <v>24</v>
      </c>
      <c r="C25" s="424" t="s">
        <v>25</v>
      </c>
      <c r="D25" s="295"/>
      <c r="E25" s="219">
        <v>-4864601</v>
      </c>
      <c r="F25" s="219">
        <v>-10748352</v>
      </c>
      <c r="H25" s="510"/>
    </row>
    <row r="26" spans="1:8" ht="18.75" x14ac:dyDescent="0.3">
      <c r="A26" s="449"/>
      <c r="B26" s="435" t="s">
        <v>26</v>
      </c>
      <c r="C26" s="424" t="s">
        <v>491</v>
      </c>
      <c r="D26" s="295"/>
      <c r="E26" s="219">
        <v>-683587</v>
      </c>
      <c r="F26" s="219">
        <v>36860</v>
      </c>
      <c r="H26" s="510"/>
    </row>
    <row r="27" spans="1:8" ht="18.75" x14ac:dyDescent="0.3">
      <c r="A27" s="449"/>
      <c r="B27" s="435" t="s">
        <v>27</v>
      </c>
      <c r="C27" s="424" t="s">
        <v>202</v>
      </c>
      <c r="D27" s="295"/>
      <c r="E27" s="219">
        <v>-5631</v>
      </c>
      <c r="F27" s="219">
        <v>-18446</v>
      </c>
      <c r="H27" s="510"/>
    </row>
    <row r="28" spans="1:8" ht="18.75" x14ac:dyDescent="0.3">
      <c r="A28" s="449"/>
      <c r="B28" s="435" t="s">
        <v>28</v>
      </c>
      <c r="C28" s="424" t="s">
        <v>29</v>
      </c>
      <c r="D28" s="295"/>
      <c r="E28" s="219">
        <v>5179025.1513554081</v>
      </c>
      <c r="F28" s="219">
        <v>10266717</v>
      </c>
      <c r="H28" s="510"/>
    </row>
    <row r="29" spans="1:8" ht="18.75" x14ac:dyDescent="0.3">
      <c r="A29" s="449"/>
      <c r="B29" s="435" t="s">
        <v>30</v>
      </c>
      <c r="C29" s="424" t="s">
        <v>492</v>
      </c>
      <c r="D29" s="295"/>
      <c r="E29" s="219">
        <v>0</v>
      </c>
      <c r="F29" s="219">
        <v>0</v>
      </c>
      <c r="H29" s="510"/>
    </row>
    <row r="30" spans="1:8" ht="18.75" x14ac:dyDescent="0.3">
      <c r="A30" s="449"/>
      <c r="B30" s="435" t="s">
        <v>32</v>
      </c>
      <c r="C30" s="424" t="s">
        <v>31</v>
      </c>
      <c r="D30" s="295"/>
      <c r="E30" s="219">
        <v>-4797118</v>
      </c>
      <c r="F30" s="219">
        <v>7241957</v>
      </c>
      <c r="H30" s="510"/>
    </row>
    <row r="31" spans="1:8" ht="18.75" x14ac:dyDescent="0.3">
      <c r="A31" s="449"/>
      <c r="B31" s="435" t="s">
        <v>34</v>
      </c>
      <c r="C31" s="424" t="s">
        <v>33</v>
      </c>
      <c r="D31" s="295"/>
      <c r="E31" s="219">
        <v>0</v>
      </c>
      <c r="F31" s="219">
        <v>0</v>
      </c>
      <c r="H31" s="510"/>
    </row>
    <row r="32" spans="1:8" ht="18.75" x14ac:dyDescent="0.3">
      <c r="A32" s="449"/>
      <c r="B32" s="435" t="s">
        <v>226</v>
      </c>
      <c r="C32" s="424" t="s">
        <v>35</v>
      </c>
      <c r="D32" s="222" t="s">
        <v>343</v>
      </c>
      <c r="E32" s="219">
        <v>7400068.1685499996</v>
      </c>
      <c r="F32" s="219">
        <v>641877</v>
      </c>
      <c r="H32" s="510"/>
    </row>
    <row r="33" spans="1:8" ht="12.75" customHeight="1" x14ac:dyDescent="0.3">
      <c r="A33" s="449"/>
      <c r="B33" s="434"/>
      <c r="C33" s="426"/>
      <c r="D33" s="296"/>
      <c r="E33" s="221"/>
      <c r="F33" s="221"/>
      <c r="H33" s="510"/>
    </row>
    <row r="34" spans="1:8" ht="18.75" x14ac:dyDescent="0.3">
      <c r="A34" s="449"/>
      <c r="B34" s="432" t="s">
        <v>36</v>
      </c>
      <c r="C34" s="422" t="s">
        <v>493</v>
      </c>
      <c r="D34" s="295"/>
      <c r="E34" s="220">
        <v>470118.99999999953</v>
      </c>
      <c r="F34" s="220">
        <v>5647332</v>
      </c>
      <c r="H34" s="510"/>
    </row>
    <row r="35" spans="1:8" ht="12.75" customHeight="1" x14ac:dyDescent="0.3">
      <c r="A35" s="449"/>
      <c r="B35" s="434"/>
      <c r="C35" s="426"/>
      <c r="D35" s="296"/>
      <c r="E35" s="221"/>
      <c r="F35" s="221"/>
      <c r="H35" s="510"/>
    </row>
    <row r="36" spans="1:8" ht="18.75" x14ac:dyDescent="0.3">
      <c r="A36" s="449"/>
      <c r="B36" s="432" t="s">
        <v>37</v>
      </c>
      <c r="C36" s="421" t="s">
        <v>494</v>
      </c>
      <c r="D36" s="296"/>
      <c r="E36" s="221"/>
      <c r="F36" s="221"/>
      <c r="H36" s="510"/>
    </row>
    <row r="37" spans="1:8" ht="12.75" customHeight="1" x14ac:dyDescent="0.3">
      <c r="A37" s="449"/>
      <c r="B37" s="436"/>
      <c r="C37" s="426"/>
      <c r="D37" s="296"/>
      <c r="E37" s="221"/>
      <c r="F37" s="221"/>
      <c r="H37" s="510"/>
    </row>
    <row r="38" spans="1:8" ht="18.75" x14ac:dyDescent="0.3">
      <c r="A38" s="449"/>
      <c r="B38" s="432" t="s">
        <v>38</v>
      </c>
      <c r="C38" s="422" t="s">
        <v>495</v>
      </c>
      <c r="D38" s="295"/>
      <c r="E38" s="220">
        <v>609392</v>
      </c>
      <c r="F38" s="220">
        <v>-4990040</v>
      </c>
      <c r="H38" s="510"/>
    </row>
    <row r="39" spans="1:8" ht="12.75" customHeight="1" x14ac:dyDescent="0.3">
      <c r="A39" s="449"/>
      <c r="B39" s="436"/>
      <c r="C39" s="423"/>
      <c r="D39" s="296"/>
      <c r="E39" s="221"/>
      <c r="F39" s="221"/>
      <c r="H39" s="510"/>
    </row>
    <row r="40" spans="1:8" ht="18.75" x14ac:dyDescent="0.3">
      <c r="A40" s="449"/>
      <c r="B40" s="437" t="s">
        <v>39</v>
      </c>
      <c r="C40" s="427" t="s">
        <v>496</v>
      </c>
      <c r="D40" s="222" t="s">
        <v>344</v>
      </c>
      <c r="E40" s="219">
        <v>0</v>
      </c>
      <c r="F40" s="219">
        <v>0</v>
      </c>
      <c r="H40" s="510"/>
    </row>
    <row r="41" spans="1:8" ht="18.75" x14ac:dyDescent="0.3">
      <c r="A41" s="449"/>
      <c r="B41" s="437" t="s">
        <v>40</v>
      </c>
      <c r="C41" s="427" t="s">
        <v>497</v>
      </c>
      <c r="D41" s="222" t="s">
        <v>345</v>
      </c>
      <c r="E41" s="219">
        <v>0</v>
      </c>
      <c r="F41" s="219">
        <v>0</v>
      </c>
      <c r="H41" s="510"/>
    </row>
    <row r="42" spans="1:8" ht="18.75" x14ac:dyDescent="0.3">
      <c r="A42" s="449"/>
      <c r="B42" s="437" t="s">
        <v>41</v>
      </c>
      <c r="C42" s="427" t="s">
        <v>498</v>
      </c>
      <c r="D42" s="295"/>
      <c r="E42" s="219">
        <v>-150632</v>
      </c>
      <c r="F42" s="219">
        <v>-130933</v>
      </c>
      <c r="H42" s="510"/>
    </row>
    <row r="43" spans="1:8" ht="18.75" x14ac:dyDescent="0.3">
      <c r="A43" s="449"/>
      <c r="B43" s="437" t="s">
        <v>42</v>
      </c>
      <c r="C43" s="427" t="s">
        <v>43</v>
      </c>
      <c r="D43" s="295"/>
      <c r="E43" s="219">
        <v>3054</v>
      </c>
      <c r="F43" s="219">
        <v>678</v>
      </c>
      <c r="H43" s="510"/>
    </row>
    <row r="44" spans="1:8" ht="18.75" x14ac:dyDescent="0.3">
      <c r="A44" s="449"/>
      <c r="B44" s="437" t="s">
        <v>44</v>
      </c>
      <c r="C44" s="427" t="s">
        <v>499</v>
      </c>
      <c r="D44" s="295"/>
      <c r="E44" s="219">
        <v>-3576526</v>
      </c>
      <c r="F44" s="219">
        <v>-4699502</v>
      </c>
      <c r="H44" s="510"/>
    </row>
    <row r="45" spans="1:8" ht="18.75" x14ac:dyDescent="0.3">
      <c r="A45" s="449"/>
      <c r="B45" s="437" t="s">
        <v>45</v>
      </c>
      <c r="C45" s="427" t="s">
        <v>500</v>
      </c>
      <c r="D45" s="295"/>
      <c r="E45" s="219">
        <v>2014613</v>
      </c>
      <c r="F45" s="219">
        <v>2606802</v>
      </c>
      <c r="H45" s="510"/>
    </row>
    <row r="46" spans="1:8" ht="18.75" x14ac:dyDescent="0.3">
      <c r="A46" s="449"/>
      <c r="B46" s="437" t="s">
        <v>46</v>
      </c>
      <c r="C46" s="427" t="s">
        <v>501</v>
      </c>
      <c r="D46" s="295"/>
      <c r="E46" s="219">
        <v>0</v>
      </c>
      <c r="F46" s="219">
        <v>-3067085</v>
      </c>
      <c r="H46" s="510"/>
    </row>
    <row r="47" spans="1:8" ht="18.75" x14ac:dyDescent="0.3">
      <c r="A47" s="449"/>
      <c r="B47" s="437" t="s">
        <v>47</v>
      </c>
      <c r="C47" s="427" t="s">
        <v>502</v>
      </c>
      <c r="D47" s="295"/>
      <c r="E47" s="219">
        <v>2318883</v>
      </c>
      <c r="F47" s="219">
        <v>300000</v>
      </c>
      <c r="H47" s="510"/>
    </row>
    <row r="48" spans="1:8" ht="18.75" x14ac:dyDescent="0.3">
      <c r="A48" s="449"/>
      <c r="B48" s="437" t="s">
        <v>48</v>
      </c>
      <c r="C48" s="427" t="s">
        <v>20</v>
      </c>
      <c r="D48" s="222" t="s">
        <v>343</v>
      </c>
      <c r="E48" s="219">
        <v>0</v>
      </c>
      <c r="F48" s="219">
        <v>0</v>
      </c>
      <c r="H48" s="510"/>
    </row>
    <row r="49" spans="1:8" ht="12.75" customHeight="1" x14ac:dyDescent="0.3">
      <c r="A49" s="449"/>
      <c r="B49" s="436"/>
      <c r="C49" s="423"/>
      <c r="D49" s="295"/>
      <c r="E49" s="219"/>
      <c r="F49" s="219"/>
      <c r="H49" s="510"/>
    </row>
    <row r="50" spans="1:8" ht="18.75" x14ac:dyDescent="0.3">
      <c r="A50" s="449"/>
      <c r="B50" s="432" t="s">
        <v>49</v>
      </c>
      <c r="C50" s="421" t="s">
        <v>503</v>
      </c>
      <c r="D50" s="295"/>
      <c r="E50" s="219"/>
      <c r="F50" s="219"/>
      <c r="H50" s="510"/>
    </row>
    <row r="51" spans="1:8" ht="12.75" customHeight="1" x14ac:dyDescent="0.3">
      <c r="A51" s="449"/>
      <c r="B51" s="436"/>
      <c r="C51" s="423"/>
      <c r="D51" s="295"/>
      <c r="E51" s="219"/>
      <c r="F51" s="219"/>
      <c r="H51" s="510"/>
    </row>
    <row r="52" spans="1:8" ht="18.75" x14ac:dyDescent="0.3">
      <c r="A52" s="449"/>
      <c r="B52" s="432" t="s">
        <v>50</v>
      </c>
      <c r="C52" s="422" t="s">
        <v>51</v>
      </c>
      <c r="D52" s="295"/>
      <c r="E52" s="220">
        <v>-2690487</v>
      </c>
      <c r="F52" s="220">
        <v>1750290</v>
      </c>
      <c r="H52" s="510"/>
    </row>
    <row r="53" spans="1:8" ht="12.75" customHeight="1" x14ac:dyDescent="0.3">
      <c r="A53" s="449"/>
      <c r="B53" s="434"/>
      <c r="C53" s="423"/>
      <c r="D53" s="295"/>
      <c r="E53" s="219"/>
      <c r="F53" s="219"/>
      <c r="H53" s="510"/>
    </row>
    <row r="54" spans="1:8" ht="18.75" x14ac:dyDescent="0.3">
      <c r="A54" s="449"/>
      <c r="B54" s="437" t="s">
        <v>52</v>
      </c>
      <c r="C54" s="424" t="s">
        <v>53</v>
      </c>
      <c r="D54" s="295"/>
      <c r="E54" s="219">
        <v>15150001</v>
      </c>
      <c r="F54" s="219">
        <v>9437925</v>
      </c>
      <c r="H54" s="510"/>
    </row>
    <row r="55" spans="1:8" ht="18.75" x14ac:dyDescent="0.3">
      <c r="A55" s="449"/>
      <c r="B55" s="437" t="s">
        <v>54</v>
      </c>
      <c r="C55" s="424" t="s">
        <v>55</v>
      </c>
      <c r="D55" s="295"/>
      <c r="E55" s="219">
        <v>-17708385</v>
      </c>
      <c r="F55" s="219">
        <v>-7570287</v>
      </c>
      <c r="H55" s="510"/>
    </row>
    <row r="56" spans="1:8" ht="18.75" x14ac:dyDescent="0.3">
      <c r="A56" s="449"/>
      <c r="B56" s="437" t="s">
        <v>56</v>
      </c>
      <c r="C56" s="424" t="s">
        <v>504</v>
      </c>
      <c r="D56" s="295"/>
      <c r="E56" s="219">
        <v>0</v>
      </c>
      <c r="F56" s="219">
        <v>0</v>
      </c>
      <c r="H56" s="510"/>
    </row>
    <row r="57" spans="1:8" ht="18.75" x14ac:dyDescent="0.3">
      <c r="A57" s="449"/>
      <c r="B57" s="437" t="s">
        <v>57</v>
      </c>
      <c r="C57" s="424" t="s">
        <v>505</v>
      </c>
      <c r="D57" s="295"/>
      <c r="E57" s="219">
        <v>0</v>
      </c>
      <c r="F57" s="219">
        <v>0</v>
      </c>
      <c r="H57" s="510"/>
    </row>
    <row r="58" spans="1:8" ht="18.75" x14ac:dyDescent="0.3">
      <c r="A58" s="449"/>
      <c r="B58" s="437" t="s">
        <v>58</v>
      </c>
      <c r="C58" s="424" t="s">
        <v>596</v>
      </c>
      <c r="D58" s="295"/>
      <c r="E58" s="219">
        <v>-132767</v>
      </c>
      <c r="F58" s="219">
        <v>-118052</v>
      </c>
      <c r="H58" s="510"/>
    </row>
    <row r="59" spans="1:8" ht="18.75" x14ac:dyDescent="0.3">
      <c r="A59" s="449"/>
      <c r="B59" s="437" t="s">
        <v>59</v>
      </c>
      <c r="C59" s="424" t="s">
        <v>20</v>
      </c>
      <c r="D59" s="295"/>
      <c r="E59" s="219">
        <v>664</v>
      </c>
      <c r="F59" s="219">
        <v>704</v>
      </c>
      <c r="H59" s="510"/>
    </row>
    <row r="60" spans="1:8" ht="12.75" customHeight="1" x14ac:dyDescent="0.3">
      <c r="A60" s="449"/>
      <c r="B60" s="438"/>
      <c r="C60" s="424"/>
      <c r="D60" s="295"/>
      <c r="E60" s="219"/>
      <c r="F60" s="219"/>
      <c r="H60" s="510"/>
    </row>
    <row r="61" spans="1:8" ht="18.75" customHeight="1" x14ac:dyDescent="0.3">
      <c r="A61" s="449"/>
      <c r="B61" s="432" t="s">
        <v>60</v>
      </c>
      <c r="C61" s="421" t="s">
        <v>506</v>
      </c>
      <c r="D61" s="222" t="s">
        <v>343</v>
      </c>
      <c r="E61" s="220">
        <v>4727574</v>
      </c>
      <c r="F61" s="220">
        <v>1857803</v>
      </c>
      <c r="H61" s="510"/>
    </row>
    <row r="62" spans="1:8" ht="12.75" customHeight="1" x14ac:dyDescent="0.3">
      <c r="A62" s="449"/>
      <c r="B62" s="439"/>
      <c r="C62" s="428"/>
      <c r="D62" s="296"/>
      <c r="E62" s="221"/>
      <c r="F62" s="221"/>
      <c r="H62" s="510"/>
    </row>
    <row r="63" spans="1:8" ht="18.75" x14ac:dyDescent="0.3">
      <c r="A63" s="449"/>
      <c r="B63" s="432" t="s">
        <v>61</v>
      </c>
      <c r="C63" s="429" t="s">
        <v>507</v>
      </c>
      <c r="D63" s="295"/>
      <c r="E63" s="220">
        <v>3116597.9999999995</v>
      </c>
      <c r="F63" s="220">
        <v>4265385</v>
      </c>
      <c r="H63" s="510"/>
    </row>
    <row r="64" spans="1:8" ht="12.75" customHeight="1" x14ac:dyDescent="0.3">
      <c r="A64" s="449"/>
      <c r="B64" s="440"/>
      <c r="C64" s="421"/>
      <c r="D64" s="295"/>
      <c r="E64" s="219"/>
      <c r="F64" s="219"/>
      <c r="H64" s="510"/>
    </row>
    <row r="65" spans="1:8" ht="18.75" x14ac:dyDescent="0.3">
      <c r="A65" s="449"/>
      <c r="B65" s="432" t="s">
        <v>62</v>
      </c>
      <c r="C65" s="421" t="s">
        <v>369</v>
      </c>
      <c r="D65" s="222" t="s">
        <v>346</v>
      </c>
      <c r="E65" s="220">
        <v>10163242</v>
      </c>
      <c r="F65" s="220">
        <v>5897857</v>
      </c>
      <c r="H65" s="510"/>
    </row>
    <row r="66" spans="1:8" ht="12.75" customHeight="1" x14ac:dyDescent="0.3">
      <c r="A66" s="449"/>
      <c r="B66" s="432"/>
      <c r="C66" s="430"/>
      <c r="D66" s="295"/>
      <c r="E66" s="219"/>
      <c r="F66" s="219"/>
      <c r="H66" s="510"/>
    </row>
    <row r="67" spans="1:8" ht="18.75" x14ac:dyDescent="0.3">
      <c r="A67" s="449"/>
      <c r="B67" s="441" t="s">
        <v>63</v>
      </c>
      <c r="C67" s="431" t="s">
        <v>64</v>
      </c>
      <c r="D67" s="223" t="s">
        <v>346</v>
      </c>
      <c r="E67" s="224">
        <v>13279840</v>
      </c>
      <c r="F67" s="224">
        <v>10163242</v>
      </c>
      <c r="H67" s="510"/>
    </row>
    <row r="68" spans="1:8" ht="18.75" x14ac:dyDescent="0.3">
      <c r="A68" s="22"/>
      <c r="B68" s="22"/>
      <c r="C68" s="25"/>
      <c r="D68" s="26"/>
      <c r="E68" s="27"/>
      <c r="F68" s="27"/>
    </row>
    <row r="69" spans="1:8" ht="15.75" x14ac:dyDescent="0.25">
      <c r="D69" s="28"/>
      <c r="E69" s="36"/>
      <c r="F69" s="36"/>
    </row>
    <row r="71" spans="1:8" x14ac:dyDescent="0.2">
      <c r="E71" s="36">
        <f>+E9-SUM(E11:E19)</f>
        <v>0</v>
      </c>
      <c r="F71" s="36">
        <f>+F9-SUM(F11:F19)</f>
        <v>0</v>
      </c>
    </row>
    <row r="72" spans="1:8" x14ac:dyDescent="0.2">
      <c r="E72" s="36">
        <f>+E21-SUM(E23:E32)</f>
        <v>0</v>
      </c>
      <c r="F72" s="36">
        <f>+F21-SUM(F23:F32)</f>
        <v>0</v>
      </c>
    </row>
    <row r="73" spans="1:8" x14ac:dyDescent="0.2">
      <c r="E73" s="36">
        <f>+E34-(+E9+E21)</f>
        <v>0</v>
      </c>
      <c r="F73" s="36">
        <f>+F34-(+F9+F21)</f>
        <v>0</v>
      </c>
    </row>
    <row r="74" spans="1:8" x14ac:dyDescent="0.2">
      <c r="E74" s="36">
        <f>+E38-SUM(E40:E48)</f>
        <v>0</v>
      </c>
      <c r="F74" s="36">
        <f>+F38-SUM(F40:F48)</f>
        <v>0</v>
      </c>
    </row>
    <row r="75" spans="1:8" x14ac:dyDescent="0.2">
      <c r="E75" s="36">
        <f>+E52-SUM(E54:E59)</f>
        <v>0</v>
      </c>
      <c r="F75" s="36">
        <f>+F52-SUM(F54:F59)</f>
        <v>0</v>
      </c>
    </row>
    <row r="76" spans="1:8" x14ac:dyDescent="0.2">
      <c r="E76" s="36">
        <f>+E63-(+E34+E38+E52+E61)</f>
        <v>0</v>
      </c>
      <c r="F76" s="36">
        <f>+F63-(+F34+F38+F52+F61)</f>
        <v>0</v>
      </c>
    </row>
    <row r="77" spans="1:8" x14ac:dyDescent="0.2">
      <c r="E77" s="36">
        <f>+E67-(+E63+E65)</f>
        <v>0</v>
      </c>
      <c r="F77" s="36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60" sqref="D60"/>
    </sheetView>
  </sheetViews>
  <sheetFormatPr defaultRowHeight="18" customHeight="1" x14ac:dyDescent="0.25"/>
  <cols>
    <col min="1" max="1" width="2.7109375" style="274" customWidth="1"/>
    <col min="2" max="2" width="6.28515625" style="246" customWidth="1"/>
    <col min="3" max="3" width="109" style="249" customWidth="1"/>
    <col min="4" max="4" width="42.42578125" style="274" customWidth="1"/>
    <col min="5" max="5" width="36.140625" style="274" customWidth="1"/>
    <col min="6" max="16384" width="9.140625" style="244"/>
  </cols>
  <sheetData>
    <row r="1" spans="1:5" ht="12.75" customHeight="1" x14ac:dyDescent="0.25">
      <c r="A1" s="240"/>
      <c r="B1" s="241"/>
      <c r="C1" s="242"/>
      <c r="D1" s="462"/>
      <c r="E1" s="243"/>
    </row>
    <row r="2" spans="1:5" ht="18" customHeight="1" x14ac:dyDescent="0.25">
      <c r="A2" s="245"/>
      <c r="C2" s="247" t="s">
        <v>365</v>
      </c>
      <c r="D2" s="577" t="s">
        <v>357</v>
      </c>
      <c r="E2" s="577" t="s">
        <v>357</v>
      </c>
    </row>
    <row r="3" spans="1:5" ht="18" customHeight="1" x14ac:dyDescent="0.25">
      <c r="A3" s="245"/>
      <c r="C3" s="248" t="s">
        <v>245</v>
      </c>
      <c r="D3" s="578"/>
      <c r="E3" s="578"/>
    </row>
    <row r="4" spans="1:5" ht="15.75" x14ac:dyDescent="0.25">
      <c r="A4" s="245"/>
      <c r="C4" s="463"/>
      <c r="D4" s="250" t="s">
        <v>0</v>
      </c>
      <c r="E4" s="451" t="s">
        <v>1</v>
      </c>
    </row>
    <row r="5" spans="1:5" ht="15.75" x14ac:dyDescent="0.25">
      <c r="A5" s="245"/>
      <c r="C5" s="463"/>
      <c r="D5" s="251" t="s">
        <v>305</v>
      </c>
      <c r="E5" s="452" t="s">
        <v>305</v>
      </c>
    </row>
    <row r="6" spans="1:5" ht="15.75" x14ac:dyDescent="0.25">
      <c r="A6" s="252"/>
      <c r="B6" s="253"/>
      <c r="C6" s="254"/>
      <c r="D6" s="255" t="s">
        <v>615</v>
      </c>
      <c r="E6" s="255" t="s">
        <v>598</v>
      </c>
    </row>
    <row r="7" spans="1:5" ht="18" customHeight="1" x14ac:dyDescent="0.25">
      <c r="A7" s="245"/>
      <c r="C7" s="256"/>
      <c r="D7" s="257"/>
      <c r="E7" s="453"/>
    </row>
    <row r="8" spans="1:5" ht="18" customHeight="1" x14ac:dyDescent="0.25">
      <c r="A8" s="245"/>
      <c r="B8" s="246" t="s">
        <v>246</v>
      </c>
      <c r="C8" s="258" t="s">
        <v>326</v>
      </c>
      <c r="D8" s="259"/>
      <c r="E8" s="454"/>
    </row>
    <row r="9" spans="1:5" ht="18" customHeight="1" x14ac:dyDescent="0.25">
      <c r="A9" s="245"/>
      <c r="C9" s="258"/>
      <c r="D9" s="259"/>
      <c r="E9" s="454"/>
    </row>
    <row r="10" spans="1:5" ht="18" customHeight="1" x14ac:dyDescent="0.25">
      <c r="A10" s="245"/>
      <c r="B10" s="260" t="s">
        <v>4</v>
      </c>
      <c r="C10" s="261" t="s">
        <v>247</v>
      </c>
      <c r="D10" s="262">
        <f>+kz!F51</f>
        <v>1210691</v>
      </c>
      <c r="E10" s="455">
        <v>872923</v>
      </c>
    </row>
    <row r="11" spans="1:5" ht="18" customHeight="1" x14ac:dyDescent="0.25">
      <c r="A11" s="245"/>
      <c r="B11" s="260" t="s">
        <v>21</v>
      </c>
      <c r="C11" s="261" t="s">
        <v>248</v>
      </c>
      <c r="D11" s="263">
        <f>-kz!F52</f>
        <v>-288091</v>
      </c>
      <c r="E11" s="456">
        <v>-197111</v>
      </c>
    </row>
    <row r="12" spans="1:5" ht="18" customHeight="1" x14ac:dyDescent="0.25">
      <c r="A12" s="245"/>
      <c r="B12" s="260" t="s">
        <v>22</v>
      </c>
      <c r="C12" s="261" t="s">
        <v>249</v>
      </c>
      <c r="D12" s="263">
        <f>-kz!F53</f>
        <v>-368232</v>
      </c>
      <c r="E12" s="456">
        <v>-186956</v>
      </c>
    </row>
    <row r="13" spans="1:5" ht="18" customHeight="1" x14ac:dyDescent="0.25">
      <c r="A13" s="245"/>
      <c r="B13" s="260" t="s">
        <v>23</v>
      </c>
      <c r="C13" s="261" t="s">
        <v>250</v>
      </c>
      <c r="D13" s="263">
        <v>0</v>
      </c>
      <c r="E13" s="456">
        <v>0</v>
      </c>
    </row>
    <row r="14" spans="1:5" ht="18" customHeight="1" x14ac:dyDescent="0.25">
      <c r="A14" s="245"/>
      <c r="B14" s="260" t="s">
        <v>24</v>
      </c>
      <c r="C14" s="261" t="s">
        <v>327</v>
      </c>
      <c r="D14" s="263">
        <f>-kz!F54+kz!F55</f>
        <v>80141</v>
      </c>
      <c r="E14" s="456">
        <v>-10155</v>
      </c>
    </row>
    <row r="15" spans="1:5" ht="18" customHeight="1" x14ac:dyDescent="0.25">
      <c r="A15" s="245"/>
      <c r="B15" s="264"/>
      <c r="C15" s="261"/>
      <c r="D15" s="265"/>
      <c r="E15" s="457"/>
    </row>
    <row r="16" spans="1:5" ht="18" customHeight="1" x14ac:dyDescent="0.25">
      <c r="A16" s="245"/>
      <c r="B16" s="246" t="s">
        <v>3</v>
      </c>
      <c r="C16" s="266" t="s">
        <v>251</v>
      </c>
      <c r="D16" s="292">
        <f>SUM(D10:D11)</f>
        <v>922600</v>
      </c>
      <c r="E16" s="458">
        <v>675812</v>
      </c>
    </row>
    <row r="17" spans="1:5" ht="18" customHeight="1" x14ac:dyDescent="0.25">
      <c r="A17" s="245"/>
      <c r="C17" s="258"/>
      <c r="D17" s="265"/>
      <c r="E17" s="457"/>
    </row>
    <row r="18" spans="1:5" ht="18" customHeight="1" x14ac:dyDescent="0.25">
      <c r="A18" s="245"/>
      <c r="B18" s="260" t="s">
        <v>65</v>
      </c>
      <c r="C18" s="261" t="s">
        <v>252</v>
      </c>
      <c r="D18" s="263">
        <v>0</v>
      </c>
      <c r="E18" s="456">
        <v>0</v>
      </c>
    </row>
    <row r="19" spans="1:5" ht="18" customHeight="1" x14ac:dyDescent="0.25">
      <c r="A19" s="245"/>
      <c r="B19" s="260" t="s">
        <v>66</v>
      </c>
      <c r="C19" s="261" t="s">
        <v>508</v>
      </c>
      <c r="D19" s="263">
        <f>-ROUND((+(+D16-D14)*5%),0)*0</f>
        <v>0</v>
      </c>
      <c r="E19" s="263">
        <v>0</v>
      </c>
    </row>
    <row r="20" spans="1:5" ht="18" customHeight="1" x14ac:dyDescent="0.25">
      <c r="A20" s="245"/>
      <c r="B20" s="260" t="s">
        <v>67</v>
      </c>
      <c r="C20" s="267" t="s">
        <v>509</v>
      </c>
      <c r="D20" s="263">
        <v>0</v>
      </c>
      <c r="E20" s="456">
        <v>0</v>
      </c>
    </row>
    <row r="21" spans="1:5" ht="18" customHeight="1" x14ac:dyDescent="0.25">
      <c r="A21" s="245"/>
      <c r="C21" s="268"/>
      <c r="D21" s="259"/>
      <c r="E21" s="457"/>
    </row>
    <row r="22" spans="1:5" ht="18" customHeight="1" x14ac:dyDescent="0.25">
      <c r="A22" s="245"/>
      <c r="B22" s="246" t="s">
        <v>37</v>
      </c>
      <c r="C22" s="258" t="s">
        <v>253</v>
      </c>
      <c r="D22" s="464">
        <f>SUM(D16:D20)*0</f>
        <v>0</v>
      </c>
      <c r="E22" s="458">
        <v>0</v>
      </c>
    </row>
    <row r="23" spans="1:5" ht="18" customHeight="1" x14ac:dyDescent="0.25">
      <c r="A23" s="245"/>
      <c r="C23" s="258"/>
      <c r="D23" s="265"/>
      <c r="E23" s="457"/>
    </row>
    <row r="24" spans="1:5" ht="18" customHeight="1" x14ac:dyDescent="0.25">
      <c r="A24" s="245"/>
      <c r="B24" s="260" t="s">
        <v>254</v>
      </c>
      <c r="C24" s="261" t="s">
        <v>255</v>
      </c>
      <c r="D24" s="263">
        <v>0</v>
      </c>
      <c r="E24" s="456">
        <v>0</v>
      </c>
    </row>
    <row r="25" spans="1:5" ht="18" customHeight="1" x14ac:dyDescent="0.25">
      <c r="A25" s="245"/>
      <c r="B25" s="260" t="s">
        <v>256</v>
      </c>
      <c r="C25" s="261" t="s">
        <v>257</v>
      </c>
      <c r="D25" s="263">
        <v>0</v>
      </c>
      <c r="E25" s="456">
        <v>0</v>
      </c>
    </row>
    <row r="26" spans="1:5" ht="18" customHeight="1" x14ac:dyDescent="0.25">
      <c r="A26" s="245"/>
      <c r="B26" s="260" t="s">
        <v>258</v>
      </c>
      <c r="C26" s="261" t="s">
        <v>259</v>
      </c>
      <c r="D26" s="263">
        <v>0</v>
      </c>
      <c r="E26" s="456">
        <v>0</v>
      </c>
    </row>
    <row r="27" spans="1:5" ht="18" customHeight="1" x14ac:dyDescent="0.25">
      <c r="A27" s="245"/>
      <c r="B27" s="260" t="s">
        <v>260</v>
      </c>
      <c r="C27" s="261" t="s">
        <v>261</v>
      </c>
      <c r="D27" s="263">
        <v>0</v>
      </c>
      <c r="E27" s="456">
        <v>0</v>
      </c>
    </row>
    <row r="28" spans="1:5" ht="18" customHeight="1" x14ac:dyDescent="0.25">
      <c r="A28" s="245"/>
      <c r="B28" s="260" t="s">
        <v>262</v>
      </c>
      <c r="C28" s="261" t="s">
        <v>263</v>
      </c>
      <c r="D28" s="263">
        <v>0</v>
      </c>
      <c r="E28" s="456">
        <v>0</v>
      </c>
    </row>
    <row r="29" spans="1:5" ht="18" customHeight="1" x14ac:dyDescent="0.25">
      <c r="A29" s="245"/>
      <c r="B29" s="260" t="s">
        <v>264</v>
      </c>
      <c r="C29" s="261" t="s">
        <v>265</v>
      </c>
      <c r="D29" s="263">
        <v>0</v>
      </c>
      <c r="E29" s="456">
        <v>0</v>
      </c>
    </row>
    <row r="30" spans="1:5" ht="18" customHeight="1" x14ac:dyDescent="0.25">
      <c r="A30" s="245"/>
      <c r="B30" s="260" t="s">
        <v>266</v>
      </c>
      <c r="C30" s="261" t="s">
        <v>267</v>
      </c>
      <c r="D30" s="263">
        <v>0</v>
      </c>
      <c r="E30" s="456">
        <v>0</v>
      </c>
    </row>
    <row r="31" spans="1:5" ht="18" customHeight="1" x14ac:dyDescent="0.25">
      <c r="A31" s="245"/>
      <c r="B31" s="260" t="s">
        <v>268</v>
      </c>
      <c r="C31" s="261" t="s">
        <v>269</v>
      </c>
      <c r="D31" s="263">
        <v>0</v>
      </c>
      <c r="E31" s="456">
        <v>0</v>
      </c>
    </row>
    <row r="32" spans="1:5" ht="18" customHeight="1" x14ac:dyDescent="0.25">
      <c r="A32" s="245"/>
      <c r="B32" s="260" t="s">
        <v>270</v>
      </c>
      <c r="C32" s="261" t="s">
        <v>271</v>
      </c>
      <c r="D32" s="263">
        <v>0</v>
      </c>
      <c r="E32" s="456">
        <v>0</v>
      </c>
    </row>
    <row r="33" spans="1:5" ht="18" customHeight="1" x14ac:dyDescent="0.25">
      <c r="A33" s="245"/>
      <c r="B33" s="260" t="s">
        <v>272</v>
      </c>
      <c r="C33" s="261" t="s">
        <v>257</v>
      </c>
      <c r="D33" s="263">
        <v>0</v>
      </c>
      <c r="E33" s="456">
        <v>0</v>
      </c>
    </row>
    <row r="34" spans="1:5" ht="18" customHeight="1" x14ac:dyDescent="0.25">
      <c r="A34" s="245"/>
      <c r="B34" s="260" t="s">
        <v>273</v>
      </c>
      <c r="C34" s="261" t="s">
        <v>259</v>
      </c>
      <c r="D34" s="263">
        <v>0</v>
      </c>
      <c r="E34" s="456">
        <v>0</v>
      </c>
    </row>
    <row r="35" spans="1:5" ht="18" customHeight="1" x14ac:dyDescent="0.25">
      <c r="A35" s="245"/>
      <c r="B35" s="260" t="s">
        <v>274</v>
      </c>
      <c r="C35" s="261" t="s">
        <v>261</v>
      </c>
      <c r="D35" s="263">
        <v>0</v>
      </c>
      <c r="E35" s="456">
        <v>0</v>
      </c>
    </row>
    <row r="36" spans="1:5" ht="18" customHeight="1" x14ac:dyDescent="0.25">
      <c r="A36" s="245"/>
      <c r="B36" s="260" t="s">
        <v>275</v>
      </c>
      <c r="C36" s="261" t="s">
        <v>263</v>
      </c>
      <c r="D36" s="263">
        <v>0</v>
      </c>
      <c r="E36" s="456">
        <v>0</v>
      </c>
    </row>
    <row r="37" spans="1:5" ht="18" customHeight="1" x14ac:dyDescent="0.25">
      <c r="A37" s="245"/>
      <c r="B37" s="260" t="s">
        <v>276</v>
      </c>
      <c r="C37" s="261" t="s">
        <v>265</v>
      </c>
      <c r="D37" s="263">
        <v>0</v>
      </c>
      <c r="E37" s="456">
        <v>0</v>
      </c>
    </row>
    <row r="38" spans="1:5" ht="18" customHeight="1" x14ac:dyDescent="0.25">
      <c r="A38" s="245"/>
      <c r="B38" s="260" t="s">
        <v>277</v>
      </c>
      <c r="C38" s="261" t="s">
        <v>279</v>
      </c>
      <c r="D38" s="263">
        <v>0</v>
      </c>
      <c r="E38" s="456">
        <v>0</v>
      </c>
    </row>
    <row r="39" spans="1:5" ht="18" customHeight="1" x14ac:dyDescent="0.25">
      <c r="A39" s="245"/>
      <c r="B39" s="260" t="s">
        <v>278</v>
      </c>
      <c r="C39" s="261" t="s">
        <v>281</v>
      </c>
      <c r="D39" s="263">
        <v>0</v>
      </c>
      <c r="E39" s="456">
        <v>0</v>
      </c>
    </row>
    <row r="40" spans="1:5" ht="18" customHeight="1" x14ac:dyDescent="0.25">
      <c r="A40" s="245"/>
      <c r="B40" s="260" t="s">
        <v>280</v>
      </c>
      <c r="C40" s="261" t="s">
        <v>283</v>
      </c>
      <c r="D40" s="263">
        <v>0</v>
      </c>
      <c r="E40" s="456">
        <v>0</v>
      </c>
    </row>
    <row r="41" spans="1:5" ht="18" customHeight="1" x14ac:dyDescent="0.25">
      <c r="A41" s="245"/>
      <c r="B41" s="260" t="s">
        <v>282</v>
      </c>
      <c r="C41" s="267" t="s">
        <v>284</v>
      </c>
      <c r="D41" s="263">
        <v>0</v>
      </c>
      <c r="E41" s="456">
        <v>0</v>
      </c>
    </row>
    <row r="42" spans="1:5" ht="18" customHeight="1" x14ac:dyDescent="0.25">
      <c r="A42" s="245"/>
      <c r="C42" s="267"/>
      <c r="D42" s="259"/>
      <c r="E42" s="454"/>
    </row>
    <row r="43" spans="1:5" ht="18" customHeight="1" x14ac:dyDescent="0.25">
      <c r="A43" s="245"/>
      <c r="B43" s="246" t="s">
        <v>38</v>
      </c>
      <c r="C43" s="258" t="s">
        <v>285</v>
      </c>
      <c r="D43" s="269"/>
      <c r="E43" s="459"/>
    </row>
    <row r="44" spans="1:5" ht="18" customHeight="1" x14ac:dyDescent="0.25">
      <c r="A44" s="245"/>
      <c r="C44" s="258"/>
      <c r="D44" s="269"/>
      <c r="E44" s="459"/>
    </row>
    <row r="45" spans="1:5" ht="18" customHeight="1" x14ac:dyDescent="0.25">
      <c r="A45" s="245"/>
      <c r="B45" s="260" t="s">
        <v>39</v>
      </c>
      <c r="C45" s="267" t="s">
        <v>286</v>
      </c>
      <c r="D45" s="263">
        <v>0</v>
      </c>
      <c r="E45" s="456">
        <v>0</v>
      </c>
    </row>
    <row r="46" spans="1:5" ht="18" customHeight="1" x14ac:dyDescent="0.25">
      <c r="A46" s="245"/>
      <c r="B46" s="260" t="s">
        <v>40</v>
      </c>
      <c r="C46" s="261" t="s">
        <v>287</v>
      </c>
      <c r="D46" s="263">
        <v>0</v>
      </c>
      <c r="E46" s="456">
        <v>0</v>
      </c>
    </row>
    <row r="47" spans="1:5" ht="18" customHeight="1" x14ac:dyDescent="0.25">
      <c r="A47" s="245"/>
      <c r="B47" s="260" t="s">
        <v>209</v>
      </c>
      <c r="C47" s="261" t="s">
        <v>257</v>
      </c>
      <c r="D47" s="263">
        <v>0</v>
      </c>
      <c r="E47" s="456">
        <v>0</v>
      </c>
    </row>
    <row r="48" spans="1:5" ht="18" customHeight="1" x14ac:dyDescent="0.25">
      <c r="A48" s="245"/>
      <c r="B48" s="260" t="s">
        <v>210</v>
      </c>
      <c r="C48" s="261" t="s">
        <v>259</v>
      </c>
      <c r="D48" s="263">
        <v>0</v>
      </c>
      <c r="E48" s="456">
        <v>0</v>
      </c>
    </row>
    <row r="49" spans="1:5" ht="18" customHeight="1" x14ac:dyDescent="0.25">
      <c r="A49" s="245"/>
      <c r="B49" s="260" t="s">
        <v>211</v>
      </c>
      <c r="C49" s="261" t="s">
        <v>261</v>
      </c>
      <c r="D49" s="263">
        <v>0</v>
      </c>
      <c r="E49" s="456">
        <v>0</v>
      </c>
    </row>
    <row r="50" spans="1:5" ht="18" customHeight="1" x14ac:dyDescent="0.25">
      <c r="A50" s="245"/>
      <c r="B50" s="260" t="s">
        <v>370</v>
      </c>
      <c r="C50" s="261" t="s">
        <v>263</v>
      </c>
      <c r="D50" s="263">
        <v>0</v>
      </c>
      <c r="E50" s="456">
        <v>0</v>
      </c>
    </row>
    <row r="51" spans="1:5" ht="18" customHeight="1" x14ac:dyDescent="0.25">
      <c r="A51" s="245"/>
      <c r="B51" s="260" t="s">
        <v>462</v>
      </c>
      <c r="C51" s="261" t="s">
        <v>265</v>
      </c>
      <c r="D51" s="263">
        <v>0</v>
      </c>
      <c r="E51" s="456">
        <v>0</v>
      </c>
    </row>
    <row r="52" spans="1:5" ht="18" customHeight="1" x14ac:dyDescent="0.25">
      <c r="A52" s="245"/>
      <c r="B52" s="260" t="s">
        <v>41</v>
      </c>
      <c r="C52" s="261" t="s">
        <v>290</v>
      </c>
      <c r="D52" s="263">
        <v>0</v>
      </c>
      <c r="E52" s="456">
        <v>0</v>
      </c>
    </row>
    <row r="53" spans="1:5" ht="18" customHeight="1" x14ac:dyDescent="0.25">
      <c r="A53" s="245"/>
      <c r="B53" s="260" t="s">
        <v>42</v>
      </c>
      <c r="C53" s="261" t="s">
        <v>291</v>
      </c>
      <c r="D53" s="263">
        <v>0</v>
      </c>
      <c r="E53" s="456">
        <v>0</v>
      </c>
    </row>
    <row r="54" spans="1:5" ht="18" customHeight="1" x14ac:dyDescent="0.25">
      <c r="A54" s="245"/>
      <c r="B54" s="264"/>
      <c r="C54" s="261"/>
      <c r="D54" s="265"/>
      <c r="E54" s="457"/>
    </row>
    <row r="55" spans="1:5" ht="18" customHeight="1" x14ac:dyDescent="0.25">
      <c r="A55" s="245"/>
      <c r="B55" s="246" t="s">
        <v>292</v>
      </c>
      <c r="C55" s="258" t="s">
        <v>293</v>
      </c>
      <c r="D55" s="269"/>
      <c r="E55" s="459"/>
    </row>
    <row r="56" spans="1:5" ht="18" customHeight="1" x14ac:dyDescent="0.25">
      <c r="A56" s="245"/>
      <c r="C56" s="258"/>
      <c r="D56" s="269"/>
      <c r="E56" s="459"/>
    </row>
    <row r="57" spans="1:5" ht="18" customHeight="1" x14ac:dyDescent="0.25">
      <c r="A57" s="245"/>
      <c r="B57" s="260" t="s">
        <v>52</v>
      </c>
      <c r="C57" s="261" t="s">
        <v>294</v>
      </c>
      <c r="D57" s="293">
        <f>+D16/2600000</f>
        <v>0.35484615384615387</v>
      </c>
      <c r="E57" s="460">
        <v>0.2599276923076923</v>
      </c>
    </row>
    <row r="58" spans="1:5" ht="18" customHeight="1" x14ac:dyDescent="0.25">
      <c r="A58" s="245"/>
      <c r="B58" s="260" t="s">
        <v>54</v>
      </c>
      <c r="C58" s="261" t="s">
        <v>295</v>
      </c>
      <c r="D58" s="263">
        <f>+D57*100</f>
        <v>35.484615384615388</v>
      </c>
      <c r="E58" s="456">
        <v>25.99276923076923</v>
      </c>
    </row>
    <row r="59" spans="1:5" ht="18" customHeight="1" x14ac:dyDescent="0.25">
      <c r="A59" s="245"/>
      <c r="B59" s="260" t="s">
        <v>56</v>
      </c>
      <c r="C59" s="261" t="s">
        <v>296</v>
      </c>
      <c r="D59" s="263">
        <v>0</v>
      </c>
      <c r="E59" s="456">
        <v>0</v>
      </c>
    </row>
    <row r="60" spans="1:5" ht="18" customHeight="1" x14ac:dyDescent="0.25">
      <c r="A60" s="245"/>
      <c r="B60" s="260" t="s">
        <v>57</v>
      </c>
      <c r="C60" s="261" t="s">
        <v>297</v>
      </c>
      <c r="D60" s="263">
        <v>0</v>
      </c>
      <c r="E60" s="456">
        <v>0</v>
      </c>
    </row>
    <row r="61" spans="1:5" ht="18" customHeight="1" x14ac:dyDescent="0.25">
      <c r="A61" s="245"/>
      <c r="C61" s="261"/>
      <c r="D61" s="265"/>
      <c r="E61" s="457"/>
    </row>
    <row r="62" spans="1:5" ht="18" customHeight="1" x14ac:dyDescent="0.25">
      <c r="A62" s="245"/>
      <c r="B62" s="246" t="s">
        <v>298</v>
      </c>
      <c r="C62" s="258" t="s">
        <v>299</v>
      </c>
      <c r="D62" s="269"/>
      <c r="E62" s="459"/>
    </row>
    <row r="63" spans="1:5" ht="18" customHeight="1" x14ac:dyDescent="0.25">
      <c r="A63" s="245"/>
      <c r="C63" s="258"/>
      <c r="D63" s="269"/>
      <c r="E63" s="459"/>
    </row>
    <row r="64" spans="1:5" ht="18" customHeight="1" x14ac:dyDescent="0.25">
      <c r="A64" s="245"/>
      <c r="B64" s="260" t="s">
        <v>300</v>
      </c>
      <c r="C64" s="261" t="s">
        <v>294</v>
      </c>
      <c r="D64" s="263">
        <v>0</v>
      </c>
      <c r="E64" s="456">
        <v>0</v>
      </c>
    </row>
    <row r="65" spans="1:5" ht="18" customHeight="1" x14ac:dyDescent="0.25">
      <c r="A65" s="245"/>
      <c r="B65" s="260" t="s">
        <v>68</v>
      </c>
      <c r="C65" s="261" t="s">
        <v>295</v>
      </c>
      <c r="D65" s="263">
        <v>0</v>
      </c>
      <c r="E65" s="456">
        <v>0</v>
      </c>
    </row>
    <row r="66" spans="1:5" ht="18" customHeight="1" x14ac:dyDescent="0.25">
      <c r="A66" s="245"/>
      <c r="B66" s="260" t="s">
        <v>301</v>
      </c>
      <c r="C66" s="261" t="s">
        <v>296</v>
      </c>
      <c r="D66" s="263">
        <v>0</v>
      </c>
      <c r="E66" s="456">
        <v>0</v>
      </c>
    </row>
    <row r="67" spans="1:5" ht="18" customHeight="1" x14ac:dyDescent="0.25">
      <c r="A67" s="270"/>
      <c r="B67" s="271" t="s">
        <v>302</v>
      </c>
      <c r="C67" s="272" t="s">
        <v>297</v>
      </c>
      <c r="D67" s="273">
        <v>0</v>
      </c>
      <c r="E67" s="461">
        <v>0</v>
      </c>
    </row>
    <row r="68" spans="1:5" ht="18" customHeight="1" x14ac:dyDescent="0.25">
      <c r="A68" s="274" t="s">
        <v>363</v>
      </c>
      <c r="B68" s="275"/>
    </row>
    <row r="69" spans="1:5" ht="18" customHeight="1" x14ac:dyDescent="0.25">
      <c r="A69" s="274" t="s">
        <v>364</v>
      </c>
      <c r="B69" s="275"/>
    </row>
    <row r="70" spans="1:5" ht="18" customHeight="1" x14ac:dyDescent="0.25">
      <c r="A70" s="274" t="s">
        <v>372</v>
      </c>
    </row>
  </sheetData>
  <mergeCells count="2">
    <mergeCell ref="D2:D3"/>
    <mergeCell ref="E2:E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iu012955</cp:lastModifiedBy>
  <cp:lastPrinted>2021-10-20T06:16:00Z</cp:lastPrinted>
  <dcterms:created xsi:type="dcterms:W3CDTF">2004-12-27T11:55:32Z</dcterms:created>
  <dcterms:modified xsi:type="dcterms:W3CDTF">2022-01-25T09:22:27Z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