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4\30.09.2024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old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57" i="24" l="1"/>
  <c r="E58" i="24" s="1"/>
  <c r="G10" i="22" l="1"/>
  <c r="G11" i="22" l="1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N10" i="3" l="1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87" i="22" l="1"/>
  <c r="G84" i="22"/>
  <c r="G74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<sst xmlns="http://schemas.openxmlformats.org/spreadsheetml/2006/main" count="985" uniqueCount="613">
  <si>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</si>
  <si>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</si>
  <si>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</si>
  <si>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</si>
  <si>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</si>
  <si>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</si>
  <si>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</si>
  <si>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</si>
  <si>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</si>
  <si>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</si>
  <si>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</si>
  <si>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</si>
  <si>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</si>
  <si>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</si>
  <si>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</si>
  <si>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</si>
  <si>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</si>
  <si>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</si>
  <si>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</si>
  <si>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</si>
  <si>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</si>
  <si>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</si>
  <si>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</si>
  <si>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</si>
  <si>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</si>
  <si>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</si>
  <si>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</si>
  <si>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</si>
  <si>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</si>
  <si>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</si>
  <si>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</si>
  <si>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</si>
  <si>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</si>
  <si>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</si>
  <si>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</si>
  <si>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</si>
  <si>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</si>
  <si>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</si>
  <si>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</si>
  <si>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</si>
  <si>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</si>
  <si>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</si>
  <si>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</si>
  <si>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</si>
  <si>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</si>
  <si>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</si>
  <si>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</si>
  <si>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</si>
  <si>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</si>
  <si>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</si>
  <si>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</si>
  <si>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</si>
  <si>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</si>
  <si>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</si>
  <si>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</si>
  <si>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</si>
  <si>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</si>
  <si>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</si>
  <si>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</si>
  <si>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</si>
  <si>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</si>
  <si>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</si>
  <si>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</si>
  <si>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</si>
  <si>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</si>
  <si>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</si>
  <si>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</si>
  <si>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</si>
  <si>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</si>
  <si>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</si>
  <si>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</si>
  <si>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</si>
  <si>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</si>
  <si>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</si>
  <si>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</si>
  <si>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</si>
  <si>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</si>
  <si>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</si>
  <si>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</si>
  <si>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</si>
  <si>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</si>
  <si>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</si>
  <si>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</si>
  <si>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</si>
  <si>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</si>
  <si>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</si>
  <si>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</si>
  <si>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</si>
  <si>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</si>
  <si>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</si>
  <si>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</si>
  <si>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</si>
  <si>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</si>
  <si>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</si>
  <si>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</si>
  <si>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</si>
  <si>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</si>
  <si>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</si>
  <si>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</si>
  <si>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</si>
  <si>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</si>
  <si>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</si>
  <si>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</si>
  <si>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</si>
  <si>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</si>
  <si>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</si>
  <si>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</si>
  <si>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</si>
  <si>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</si>
  <si>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</si>
  <si>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</si>
  <si>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</si>
  <si>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</si>
  <si>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</si>
  <si>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</si>
  <si>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</si>
  <si>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</si>
  <si>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</si>
  <si>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</si>
  <si>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</si>
  <si>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</si>
  <si>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</si>
  <si>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</si>
  <si>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</si>
  <si>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</si>
  <si>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</si>
  <si>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</si>
  <si>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</si>
  <si>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</si>
  <si>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</si>
  <si>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</si>
  <si>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</si>
  <si>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</si>
  <si>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</si>
  <si>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</si>
  <si>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</si>
  <si>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</si>
  <si>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</si>
  <si>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</si>
  <si>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</si>
  <si>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</si>
  <si>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</si>
  <si>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</si>
  <si>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</si>
  <si>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</si>
  <si>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</si>
  <si>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</si>
  <si>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</si>
  <si>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</si>
  <si>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</si>
  <si>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</si>
  <si>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</si>
  <si>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</si>
  <si>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</si>
  <si>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</si>
  <si>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</si>
  <si>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</si>
  <si>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</si>
  <si>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</si>
  <si>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</si>
  <si>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</si>
  <si>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</si>
  <si>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</si>
  <si>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</si>
  <si>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</si>
  <si>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</si>
  <si>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</si>
  <si>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</si>
  <si>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</si>
  <si>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</si>
  <si>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</si>
  <si>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</si>
  <si>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</si>
  <si>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</si>
  <si>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</si>
  <si>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</si>
  <si>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</si>
  <si>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</si>
  <si>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</si>
  <si>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</si>
  <si>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</si>
  <si>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</si>
  <si>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</si>
  <si>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</si>
  <si>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</si>
  <si>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</si>
  <si>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</si>
  <si>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</si>
  <si>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</si>
  <si>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</si>
  <si>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</si>
  <si>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</si>
  <si>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</si>
  <si>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</si>
  <si>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</si>
  <si>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</si>
  <si>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</si>
  <si>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</si>
  <si>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</si>
  <si>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</si>
  <si>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</si>
  <si>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</si>
  <si>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</si>
  <si>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</si>
  <si>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</si>
  <si>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</si>
  <si>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</si>
  <si>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</si>
  <si>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</si>
  <si>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</si>
  <si>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</si>
  <si>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</si>
  <si>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</si>
  <si>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</si>
  <si>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</si>
  <si>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</si>
  <si>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</si>
  <si>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</si>
  <si>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</si>
  <si>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</si>
  <si>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</si>
  <si>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</si>
  <si>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</si>
  <si>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</si>
  <si>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</si>
  <si>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</si>
  <si>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</si>
  <si>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</si>
  <si>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</si>
  <si>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</si>
  <si>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</si>
  <si>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</si>
  <si>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</si>
  <si>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</si>
  <si>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</si>
  <si>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</si>
  <si>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</si>
  <si>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</si>
  <si>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</si>
  <si>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</si>
  <si>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</si>
  <si>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</si>
  <si>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</si>
  <si>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</si>
  <si>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</si>
  <si>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</si>
  <si>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</si>
  <si>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</si>
  <si>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</si>
  <si>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</si>
  <si>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</si>
  <si>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</si>
  <si>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</si>
  <si>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</si>
  <si>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</si>
  <si>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</si>
  <si>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</si>
  <si>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</si>
  <si>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</si>
  <si>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</si>
  <si>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</si>
  <si>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</si>
  <si>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</si>
  <si>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</si>
  <si>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</si>
  <si>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</si>
  <si>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</si>
  <si>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</si>
  <si>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</si>
  <si>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</si>
  <si>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</si>
  <si>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</si>
  <si>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</si>
  <si>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</si>
  <si>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</si>
  <si>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</si>
  <si>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</si>
  <si>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</si>
  <si>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</si>
  <si>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</si>
  <si>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</si>
  <si>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</si>
  <si>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</si>
  <si>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</si>
  <si>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</si>
  <si>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</si>
  <si>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</si>
  <si>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</si>
  <si>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</si>
  <si>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</si>
  <si>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</si>
  <si>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</si>
  <si>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</si>
  <si>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</si>
  <si>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</si>
  <si>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</si>
  <si>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</si>
  <si>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</si>
  <si>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</si>
  <si>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</si>
  <si>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</si>
  <si>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</si>
  <si>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</si>
  <si>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</si>
  <si>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</si>
  <si>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</si>
  <si>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</si>
  <si>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</si>
  <si>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</si>
  <si>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</si>
  <si>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</si>
  <si>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</si>
  <si>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</si>
  <si>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</si>
  <si>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</si>
  <si>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</si>
  <si>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</si>
  <si>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</si>
  <si>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</si>
  <si>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</si>
  <si>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</si>
  <si>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</si>
  <si>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</si>
  <si>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</si>
  <si>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</si>
  <si>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</si>
  <si>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</si>
  <si>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</si>
  <si>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</si>
  <si>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</si>
  <si>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</si>
  <si>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</si>
  <si>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</si>
  <si>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</si>
  <si>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</si>
  <si>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</si>
  <si>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</si>
  <si>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</si>
  <si>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</si>
  <si>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</si>
  <si>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</si>
  <si>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</si>
  <si>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</si>
  <si>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</si>
  <si>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</si>
  <si>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</si>
  <si>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</si>
  <si>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</si>
  <si>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</si>
  <si>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</si>
  <si>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</si>
  <si>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</si>
  <si>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</si>
  <si>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</si>
  <si>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</si>
  <si>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</si>
  <si>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</si>
  <si>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</si>
  <si>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</si>
  <si>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</si>
  <si>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</si>
  <si>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</si>
  <si>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</si>
  <si>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</si>
  <si>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</si>
  <si>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</si>
  <si>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</si>
  <si>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</si>
  <si>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</si>
  <si>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</si>
  <si>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</si>
  <si>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</si>
  <si>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</si>
  <si>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</si>
  <si>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</si>
  <si>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</si>
  <si>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</si>
  <si>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</si>
  <si>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</si>
  <si>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</si>
  <si>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</si>
  <si>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</si>
  <si>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</si>
  <si>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</si>
  <si>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</si>
  <si>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</si>
  <si>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</si>
  <si>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</si>
  <si>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</si>
  <si>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</si>
  <si>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</si>
  <si>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</si>
  <si>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</si>
  <si>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</si>
  <si>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</si>
  <si>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</si>
  <si>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</si>
  <si>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</si>
  <si>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</si>
  <si>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</si>
  <si>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</si>
  <si>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</si>
  <si>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</si>
  <si>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</si>
  <si>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</si>
  <si>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</si>
  <si>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</si>
  <si>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</si>
  <si>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</si>
  <si>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</si>
  <si>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</si>
  <si>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</si>
  <si>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</si>
  <si>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</si>
  <si>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</si>
  <si>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</si>
  <si>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</si>
  <si>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</si>
  <si>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</si>
  <si>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</si>
  <si>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</si>
  <si>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</si>
  <si>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</si>
  <si>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</si>
  <si>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</si>
  <si>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</si>
  <si>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</si>
  <si>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</si>
  <si>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</si>
  <si>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</si>
  <si>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</si>
  <si>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</si>
  <si>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</si>
  <si>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</si>
  <si>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</si>
  <si>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</si>
  <si>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</si>
  <si>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</si>
  <si>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</si>
  <si>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</si>
  <si>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</si>
  <si>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</si>
  <si>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</si>
  <si>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</si>
  <si>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</si>
  <si>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</si>
  <si>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</si>
  <si>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</si>
  <si>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</si>
  <si>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</si>
  <si>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</si>
  <si>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</si>
  <si>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</si>
  <si>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</si>
  <si>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</si>
  <si>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</si>
  <si>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</si>
  <si>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</si>
  <si>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</si>
  <si>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</si>
  <si>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</si>
  <si>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</si>
  <si>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</si>
  <si>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</si>
  <si>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</si>
  <si>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</si>
  <si>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</si>
  <si>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</si>
  <si>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</si>
  <si>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</si>
  <si>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</si>
  <si>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</si>
  <si>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</si>
  <si>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</si>
  <si>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</si>
  <si>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</si>
  <si>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</si>
  <si>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</si>
  <si>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</si>
  <si>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</si>
  <si>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</si>
  <si>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</si>
  <si>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</si>
  <si>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</si>
  <si>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</si>
  <si>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</si>
  <si>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</si>
  <si>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</si>
  <si>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</si>
  <si>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</si>
  <si>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</si>
  <si>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</si>
  <si>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</si>
  <si>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</si>
  <si>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</si>
  <si>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</si>
  <si>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</si>
  <si>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</si>
  <si>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</si>
  <si>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</si>
  <si>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</si>
  <si>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</si>
  <si>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</si>
  <si>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</si>
  <si>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</si>
  <si>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</si>
  <si>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</si>
  <si>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</si>
  <si>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</si>
  <si>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</si>
  <si>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</si>
  <si>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</si>
  <si>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</si>
  <si>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</si>
  <si>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</si>
  <si>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</si>
  <si>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</si>
  <si>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</si>
  <si>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</si>
  <si>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</si>
  <si>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</si>
  <si>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</si>
  <si>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</si>
  <si>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</si>
  <si>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</si>
  <si>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</si>
  <si>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</si>
  <si>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</si>
  <si>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</si>
  <si>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</si>
  <si>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</si>
  <si>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</si>
  <si>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</si>
  <si>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</si>
  <si>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</si>
  <si>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</si>
  <si>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</si>
  <si>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</si>
  <si>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</si>
  <si>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</si>
  <si>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</si>
  <si>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</si>
  <si>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</si>
  <si>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</si>
  <si>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</si>
  <si>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</si>
  <si>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</si>
  <si>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</si>
  <si>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</si>
  <si>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</si>
  <si>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</si>
  <si>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</si>
  <si>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</si>
  <si>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</si>
  <si>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</si>
  <si>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</si>
  <si>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</si>
  <si>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</si>
  <si>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</si>
  <si>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</si>
  <si>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</si>
  <si>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</si>
  <si>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</si>
  <si>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</si>
  <si>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</si>
  <si>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</si>
  <si>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</si>
  <si>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</si>
  <si>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</si>
  <si>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</si>
  <si>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</si>
  <si>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</si>
  <si>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</si>
  <si>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</si>
  <si>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</si>
  <si>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</si>
  <si>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</si>
  <si>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</si>
  <si>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</si>
  <si>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</si>
  <si>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</si>
  <si>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</si>
  <si>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</si>
  <si>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</si>
  <si>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</si>
  <si>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</si>
  <si>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</si>
  <si>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</si>
  <si>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</si>
  <si>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</si>
  <si>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</si>
  <si>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(13)</t>
  </si>
  <si>
    <t>Diğer Değişiklikler Nedeniyle Artış /Azalış</t>
  </si>
  <si>
    <t>( 31/12/2022)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</si>
  <si>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</si>
  <si>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</si>
  <si>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TABLOSU</t>
  </si>
  <si>
    <t>TÜRKİYE FİNANS KATILIM BANKASI AŞ KONSOLİDE KAR VEYA ZARAR VE DİĞER KAPSAMLI GELİR TABLOSU</t>
  </si>
  <si>
    <t xml:space="preserve">              TÜRKİYE FİNANS KATILIM BANKASI AŞ KONSOLİDE ÖZKAYNAKLAR DEĞİŞİM TABLOSU</t>
  </si>
  <si>
    <t>TÜRKİYE FİNANS KATILIM BANKASI AŞ 
KONSOLİDE NAKİT AKIŞ TABLOSU</t>
  </si>
  <si>
    <t>(31/12/2023)</t>
  </si>
  <si>
    <t>( 31/12/2023)</t>
  </si>
  <si>
    <t>Sınırlı Denetimden Geçmiş</t>
  </si>
  <si>
    <t>(5-V)</t>
  </si>
  <si>
    <t>(30/09/2024)</t>
  </si>
  <si>
    <t>1 Ocak- 30 Eylül 2024</t>
  </si>
  <si>
    <t>1 Temmuz - 30 Eylül 2024</t>
  </si>
  <si>
    <t>1 Ocak- 30 Eylül 2023</t>
  </si>
  <si>
    <t>1 Temmuz - 30 Eylül 2023</t>
  </si>
  <si>
    <t>(01/01/2024 - 30/09/2024)</t>
  </si>
  <si>
    <t>(01/01/2023 - 30/09/2023)</t>
  </si>
  <si>
    <t>(01.01-30.09.2024)</t>
  </si>
  <si>
    <t>(01.01-30.09.2023)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</si>
</sst>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15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8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39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0" xfId="0" applyFont="1" applyFill="1" applyBorder="1"/>
    <xf numFmtId="0" fontId="17" fillId="24" borderId="41" xfId="0" applyFont="1" applyFill="1" applyBorder="1"/>
    <xf numFmtId="0" fontId="17" fillId="24" borderId="41" xfId="0" quotePrefix="1" applyFont="1" applyFill="1" applyBorder="1" applyAlignment="1">
      <alignment horizontal="center"/>
    </xf>
    <xf numFmtId="0" fontId="5" fillId="24" borderId="40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6" xfId="0" applyFont="1" applyFill="1" applyBorder="1"/>
    <xf numFmtId="0" fontId="3" fillId="24" borderId="40" xfId="0" applyFont="1" applyFill="1" applyBorder="1"/>
    <xf numFmtId="38" fontId="4" fillId="24" borderId="40" xfId="49" applyNumberFormat="1" applyFont="1" applyFill="1" applyBorder="1"/>
    <xf numFmtId="38" fontId="4" fillId="24" borderId="41" xfId="49" applyNumberFormat="1" applyFont="1" applyFill="1" applyBorder="1" applyAlignment="1">
      <alignment horizontal="center"/>
    </xf>
    <xf numFmtId="166" fontId="5" fillId="24" borderId="41" xfId="0" applyNumberFormat="1" applyFont="1" applyFill="1" applyBorder="1"/>
    <xf numFmtId="166" fontId="28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center"/>
    </xf>
    <xf numFmtId="166" fontId="28" fillId="24" borderId="41" xfId="49" applyNumberFormat="1" applyFont="1" applyFill="1" applyBorder="1" applyAlignment="1">
      <alignment horizontal="center"/>
    </xf>
    <xf numFmtId="166" fontId="4" fillId="24" borderId="41" xfId="49" applyNumberFormat="1" applyFont="1" applyFill="1" applyBorder="1"/>
    <xf numFmtId="0" fontId="76" fillId="24" borderId="41" xfId="0" quotePrefix="1" applyFont="1" applyFill="1" applyBorder="1" applyAlignment="1">
      <alignment horizontal="center"/>
    </xf>
    <xf numFmtId="0" fontId="76" fillId="24" borderId="42" xfId="0" quotePrefix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6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8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7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9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8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1" xfId="0" applyNumberFormat="1" applyFont="1" applyFill="1" applyBorder="1" applyAlignment="1">
      <alignment horizontal="right"/>
    </xf>
    <xf numFmtId="166" fontId="24" fillId="24" borderId="40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15" fillId="24" borderId="41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0" xfId="0" applyFont="1" applyFill="1" applyBorder="1"/>
    <xf numFmtId="0" fontId="4" fillId="24" borderId="41" xfId="0" applyFont="1" applyFill="1" applyBorder="1" applyAlignment="1">
      <alignment horizontal="center"/>
    </xf>
    <xf numFmtId="0" fontId="4" fillId="24" borderId="41" xfId="0" applyFont="1" applyFill="1" applyBorder="1"/>
    <xf numFmtId="166" fontId="22" fillId="24" borderId="41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0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8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7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3" xfId="93" applyFont="1" applyFill="1" applyBorder="1" applyAlignment="1">
      <alignment horizontal="center" vertical="justify" wrapText="1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0" fontId="9" fillId="0" borderId="5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1" xfId="0" applyFont="1" applyFill="1" applyBorder="1" applyAlignment="1">
      <alignment wrapText="1"/>
    </xf>
    <xf numFmtId="0" fontId="28" fillId="24" borderId="41" xfId="0" applyFont="1" applyFill="1" applyBorder="1" applyAlignment="1">
      <alignment wrapText="1"/>
    </xf>
    <xf numFmtId="0" fontId="3" fillId="24" borderId="41" xfId="0" applyFont="1" applyFill="1" applyBorder="1" applyAlignment="1">
      <alignment wrapText="1"/>
    </xf>
    <xf numFmtId="0" fontId="5" fillId="24" borderId="41" xfId="0" applyFont="1" applyFill="1" applyBorder="1" applyAlignment="1">
      <alignment wrapText="1"/>
    </xf>
    <xf numFmtId="0" fontId="17" fillId="24" borderId="41" xfId="0" applyFont="1" applyFill="1" applyBorder="1" applyAlignment="1">
      <alignment wrapText="1"/>
    </xf>
    <xf numFmtId="0" fontId="10" fillId="24" borderId="41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1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85" fillId="24" borderId="41" xfId="0" applyFont="1" applyFill="1" applyBorder="1" applyAlignment="1">
      <alignment wrapText="1"/>
    </xf>
    <xf numFmtId="0" fontId="7" fillId="24" borderId="42" xfId="0" applyFont="1" applyFill="1" applyBorder="1" applyAlignment="1">
      <alignment wrapText="1"/>
    </xf>
    <xf numFmtId="0" fontId="7" fillId="24" borderId="41" xfId="0" applyFont="1" applyFill="1" applyBorder="1" applyAlignment="1">
      <alignment vertical="top"/>
    </xf>
    <xf numFmtId="0" fontId="7" fillId="24" borderId="41" xfId="0" quotePrefix="1" applyFont="1" applyFill="1" applyBorder="1" applyAlignment="1">
      <alignment vertical="top"/>
    </xf>
    <xf numFmtId="0" fontId="8" fillId="24" borderId="41" xfId="0" applyFont="1" applyFill="1" applyBorder="1" applyAlignment="1">
      <alignment vertical="top"/>
    </xf>
    <xf numFmtId="0" fontId="21" fillId="24" borderId="41" xfId="0" quotePrefix="1" applyFont="1" applyFill="1" applyBorder="1" applyAlignment="1">
      <alignment vertical="top"/>
    </xf>
    <xf numFmtId="0" fontId="3" fillId="24" borderId="41" xfId="0" applyFont="1" applyFill="1" applyBorder="1" applyAlignment="1">
      <alignment vertical="top"/>
    </xf>
    <xf numFmtId="0" fontId="5" fillId="24" borderId="41" xfId="0" quotePrefix="1" applyFont="1" applyFill="1" applyBorder="1" applyAlignment="1">
      <alignment vertical="top"/>
    </xf>
    <xf numFmtId="0" fontId="9" fillId="24" borderId="41" xfId="0" quotePrefix="1" applyFont="1" applyFill="1" applyBorder="1" applyAlignment="1">
      <alignment vertical="top"/>
    </xf>
    <xf numFmtId="0" fontId="5" fillId="24" borderId="41" xfId="0" applyFont="1" applyFill="1" applyBorder="1" applyAlignment="1">
      <alignment vertical="top"/>
    </xf>
    <xf numFmtId="0" fontId="9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66" fontId="21" fillId="24" borderId="46" xfId="49" applyNumberFormat="1" applyFont="1" applyFill="1" applyBorder="1" applyAlignment="1">
      <alignment horizontal="center"/>
    </xf>
    <xf numFmtId="0" fontId="21" fillId="0" borderId="54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8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50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5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49" xfId="0" applyFont="1" applyFill="1" applyBorder="1" applyAlignment="1">
      <alignment horizontal="center" vertical="justify"/>
    </xf>
    <xf numFmtId="0" fontId="23" fillId="24" borderId="38" xfId="0" applyFont="1" applyFill="1" applyBorder="1"/>
    <xf numFmtId="0" fontId="23" fillId="24" borderId="57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6" xfId="93" applyFont="1" applyFill="1" applyBorder="1" applyAlignment="1">
      <alignment horizontal="center" vertical="justify" wrapText="1"/>
    </xf>
    <xf numFmtId="0" fontId="13" fillId="24" borderId="18" xfId="124" applyFont="1" applyFill="1" applyBorder="1" applyAlignment="1">
      <alignment horizontal="center" wrapText="1"/>
    </xf>
    <xf numFmtId="0" fontId="5" fillId="24" borderId="41" xfId="0" applyFont="1" applyFill="1" applyBorder="1" applyAlignment="1">
      <alignment horizontal="center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2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6" applyFont="1" applyFill="1" applyBorder="1" applyAlignment="1">
      <alignment horizontal="center" vertical="justify"/>
    </xf>
    <xf numFmtId="0" fontId="15" fillId="24" borderId="28" xfId="126" applyFont="1" applyFill="1" applyBorder="1" applyAlignment="1">
      <alignment horizontal="center" vertical="justify"/>
    </xf>
    <xf numFmtId="14" fontId="13" fillId="24" borderId="18" xfId="124" applyNumberFormat="1" applyFont="1" applyFill="1" applyBorder="1" applyAlignment="1">
      <alignment horizontal="center"/>
    </xf>
    <xf numFmtId="0" fontId="5" fillId="0" borderId="49" xfId="123" quotePrefix="1" applyFont="1" applyFill="1" applyBorder="1" applyAlignment="1">
      <alignment horizontal="center"/>
    </xf>
    <xf numFmtId="0" fontId="14" fillId="0" borderId="49" xfId="123" applyFont="1" applyFill="1" applyBorder="1" applyAlignment="1">
      <alignment horizontal="center"/>
    </xf>
    <xf numFmtId="0" fontId="5" fillId="0" borderId="49" xfId="123" applyFont="1" applyFill="1" applyBorder="1" applyAlignment="1">
      <alignment horizontal="center"/>
    </xf>
    <xf numFmtId="0" fontId="21" fillId="0" borderId="49" xfId="123" quotePrefix="1" applyFont="1" applyFill="1" applyBorder="1" applyAlignment="1">
      <alignment horizontal="center"/>
    </xf>
    <xf numFmtId="0" fontId="5" fillId="24" borderId="49" xfId="0" quotePrefix="1" applyFont="1" applyFill="1" applyBorder="1" applyAlignment="1">
      <alignment horizontal="center"/>
    </xf>
    <xf numFmtId="0" fontId="4" fillId="24" borderId="58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4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0" fontId="13" fillId="24" borderId="39" xfId="124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0" xfId="0" applyFont="1" applyFill="1" applyBorder="1" applyAlignment="1">
      <alignment horizontal="center" wrapText="1"/>
    </xf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21" fillId="0" borderId="40" xfId="0" applyFont="1" applyFill="1" applyBorder="1"/>
    <xf numFmtId="0" fontId="29" fillId="0" borderId="0" xfId="0" applyFont="1" applyFill="1"/>
    <xf numFmtId="0" fontId="21" fillId="0" borderId="41" xfId="0" applyFont="1" applyFill="1" applyBorder="1"/>
    <xf numFmtId="0" fontId="9" fillId="0" borderId="41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1" xfId="0" applyFont="1" applyFill="1" applyBorder="1" applyAlignment="1">
      <alignment horizontal="center" vertical="justify"/>
    </xf>
    <xf numFmtId="0" fontId="14" fillId="0" borderId="41" xfId="0" quotePrefix="1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9" fillId="0" borderId="41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14" fillId="0" borderId="42" xfId="0" applyFont="1" applyFill="1" applyBorder="1" applyAlignment="1">
      <alignment horizontal="center" vertical="justify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39" xfId="92" applyFont="1" applyFill="1" applyBorder="1" applyAlignment="1">
      <alignment vertical="center" wrapText="1"/>
    </xf>
    <xf numFmtId="166" fontId="9" fillId="25" borderId="18" xfId="126" applyNumberFormat="1" applyFont="1" applyFill="1" applyBorder="1"/>
    <xf numFmtId="166" fontId="9" fillId="25" borderId="29" xfId="126" applyNumberFormat="1" applyFont="1" applyFill="1" applyBorder="1"/>
    <xf numFmtId="166" fontId="21" fillId="25" borderId="18" xfId="126" applyNumberFormat="1" applyFont="1" applyFill="1" applyBorder="1"/>
    <xf numFmtId="166" fontId="21" fillId="25" borderId="29" xfId="126" applyNumberFormat="1" applyFont="1" applyFill="1" applyBorder="1"/>
    <xf numFmtId="166" fontId="14" fillId="25" borderId="18" xfId="126" applyNumberFormat="1" applyFont="1" applyFill="1" applyBorder="1"/>
    <xf numFmtId="166" fontId="14" fillId="25" borderId="29" xfId="126" applyNumberFormat="1" applyFont="1" applyFill="1" applyBorder="1"/>
    <xf numFmtId="166" fontId="5" fillId="25" borderId="18" xfId="126" applyNumberFormat="1" applyFont="1" applyFill="1" applyBorder="1"/>
    <xf numFmtId="166" fontId="5" fillId="25" borderId="29" xfId="126" applyNumberFormat="1" applyFont="1" applyFill="1" applyBorder="1"/>
    <xf numFmtId="166" fontId="9" fillId="25" borderId="21" xfId="126" applyNumberFormat="1" applyFont="1" applyFill="1" applyBorder="1"/>
    <xf numFmtId="166" fontId="9" fillId="25" borderId="30" xfId="126" applyNumberFormat="1" applyFont="1" applyFill="1" applyBorder="1"/>
    <xf numFmtId="0" fontId="5" fillId="24" borderId="25" xfId="0" applyFont="1" applyFill="1" applyBorder="1" applyAlignment="1">
      <alignment horizontal="center" vertical="center"/>
    </xf>
    <xf numFmtId="0" fontId="5" fillId="24" borderId="59" xfId="0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 wrapText="1"/>
    </xf>
    <xf numFmtId="166" fontId="14" fillId="25" borderId="41" xfId="126" applyNumberFormat="1" applyFont="1" applyFill="1" applyBorder="1"/>
    <xf numFmtId="166" fontId="9" fillId="25" borderId="41" xfId="126" applyNumberFormat="1" applyFont="1" applyFill="1" applyBorder="1"/>
    <xf numFmtId="166" fontId="21" fillId="25" borderId="41" xfId="126" applyNumberFormat="1" applyFont="1" applyFill="1" applyBorder="1"/>
    <xf numFmtId="166" fontId="5" fillId="25" borderId="41" xfId="126" applyNumberFormat="1" applyFont="1" applyFill="1" applyBorder="1"/>
    <xf numFmtId="166" fontId="9" fillId="25" borderId="23" xfId="126" applyNumberFormat="1" applyFont="1" applyFill="1" applyBorder="1"/>
    <xf numFmtId="166" fontId="5" fillId="25" borderId="23" xfId="126" applyNumberFormat="1" applyFont="1" applyFill="1" applyBorder="1"/>
    <xf numFmtId="166" fontId="9" fillId="25" borderId="42" xfId="126" applyNumberFormat="1" applyFont="1" applyFill="1" applyBorder="1"/>
    <xf numFmtId="166" fontId="9" fillId="25" borderId="46" xfId="126" applyNumberFormat="1" applyFont="1" applyFill="1" applyBorder="1"/>
    <xf numFmtId="0" fontId="5" fillId="24" borderId="0" xfId="0" applyFont="1" applyFill="1" applyBorder="1" applyAlignment="1">
      <alignment horizontal="left" wrapText="1"/>
    </xf>
    <xf numFmtId="0" fontId="5" fillId="0" borderId="18" xfId="123" quotePrefix="1" applyFont="1" applyFill="1" applyBorder="1" applyAlignment="1">
      <alignment horizontal="center"/>
    </xf>
    <xf numFmtId="0" fontId="5" fillId="0" borderId="31" xfId="123" quotePrefix="1" applyFont="1" applyFill="1" applyBorder="1" applyAlignment="1">
      <alignment horizontal="center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171" fontId="21" fillId="24" borderId="41" xfId="49" applyNumberFormat="1" applyFont="1" applyFill="1" applyBorder="1" applyAlignment="1">
      <alignment horizontal="center"/>
    </xf>
    <xf numFmtId="166" fontId="21" fillId="24" borderId="41" xfId="49" applyNumberFormat="1" applyFont="1" applyFill="1" applyBorder="1" applyAlignment="1">
      <alignment horizontal="center"/>
    </xf>
    <xf numFmtId="0" fontId="5" fillId="0" borderId="60" xfId="0" applyFont="1" applyFill="1" applyBorder="1" applyAlignment="1">
      <alignment horizontal="center" vertical="center" wrapText="1"/>
    </xf>
    <xf numFmtId="0" fontId="5" fillId="24" borderId="18" xfId="123" quotePrefix="1" applyFont="1" applyFill="1" applyBorder="1" applyAlignment="1">
      <alignment horizont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49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49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7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7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39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5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 wrapText="1"/>
    </xf>
    <xf numFmtId="0" fontId="17" fillId="24" borderId="45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5" fillId="0" borderId="41" xfId="123" quotePrefix="1" applyFont="1" applyFill="1" applyBorder="1" applyAlignment="1">
      <alignment horizontal="center" vertical="center"/>
    </xf>
    <xf numFmtId="0" fontId="5" fillId="0" borderId="42" xfId="123" quotePrefix="1" applyFont="1" applyFill="1" applyBorder="1" applyAlignment="1">
      <alignment horizontal="center" vertical="center"/>
    </xf>
    <xf numFmtId="0" fontId="12" fillId="24" borderId="14" xfId="124" applyFont="1" applyFill="1" applyBorder="1" applyAlignment="1">
      <alignment horizontal="left" vertical="center" wrapText="1" indent="2"/>
    </xf>
    <xf numFmtId="0" fontId="12" fillId="24" borderId="10" xfId="124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6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42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/>
  </sheetViews>
  <sheetFormatPr defaultColWidth="9.140625" defaultRowHeight="15" x14ac:dyDescent="0.2"/>
  <cols>
    <col min="1" max="1" width="2" style="33" customWidth="1"/>
    <col min="2" max="2" width="2.7109375" style="33" customWidth="1"/>
    <col min="3" max="3" width="7.7109375" style="33" bestFit="1" customWidth="1"/>
    <col min="4" max="4" width="57.5703125" style="33" customWidth="1"/>
    <col min="5" max="5" width="8.42578125" style="161" customWidth="1"/>
    <col min="6" max="6" width="14.7109375" style="33" customWidth="1"/>
    <col min="7" max="7" width="14.7109375" style="103" customWidth="1"/>
    <col min="8" max="11" width="14.7109375" style="33" customWidth="1"/>
    <col min="12" max="16384" width="9.140625" style="33"/>
  </cols>
  <sheetData>
    <row r="1" spans="2:15" s="76" customFormat="1" ht="9.9499999999999993" customHeight="1" x14ac:dyDescent="0.25">
      <c r="B1" s="70"/>
      <c r="C1" s="71"/>
      <c r="D1" s="71"/>
      <c r="E1" s="158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25">
      <c r="B2" s="558" t="s">
        <v>594</v>
      </c>
      <c r="C2" s="559"/>
      <c r="D2" s="559"/>
      <c r="E2" s="559"/>
      <c r="F2" s="559"/>
      <c r="G2" s="559"/>
      <c r="H2" s="559"/>
      <c r="I2" s="559"/>
      <c r="J2" s="559"/>
      <c r="K2" s="560"/>
      <c r="L2" s="8"/>
      <c r="M2" s="8"/>
    </row>
    <row r="3" spans="2:15" s="76" customFormat="1" ht="9.9499999999999993" customHeight="1" x14ac:dyDescent="0.25">
      <c r="B3" s="434"/>
      <c r="C3" s="16"/>
      <c r="D3" s="16"/>
      <c r="E3" s="435"/>
      <c r="F3" s="16"/>
      <c r="G3" s="16"/>
      <c r="H3" s="16"/>
      <c r="I3" s="16"/>
      <c r="J3" s="16"/>
      <c r="K3" s="78"/>
      <c r="L3" s="562"/>
      <c r="M3" s="562"/>
    </row>
    <row r="4" spans="2:15" s="76" customFormat="1" ht="9.9499999999999993" customHeight="1" x14ac:dyDescent="0.25">
      <c r="B4" s="79"/>
      <c r="C4" s="5"/>
      <c r="D4" s="5"/>
      <c r="E4" s="15"/>
      <c r="F4" s="569" t="s">
        <v>357</v>
      </c>
      <c r="G4" s="569"/>
      <c r="H4" s="569"/>
      <c r="I4" s="569" t="s">
        <v>357</v>
      </c>
      <c r="J4" s="569"/>
      <c r="K4" s="571"/>
      <c r="L4" s="80"/>
      <c r="M4" s="80"/>
    </row>
    <row r="5" spans="2:15" s="76" customFormat="1" ht="15.75" customHeight="1" x14ac:dyDescent="0.25">
      <c r="B5" s="77"/>
      <c r="C5" s="14"/>
      <c r="D5" s="14"/>
      <c r="E5" s="19"/>
      <c r="F5" s="570"/>
      <c r="G5" s="570"/>
      <c r="H5" s="570"/>
      <c r="I5" s="570"/>
      <c r="J5" s="570"/>
      <c r="K5" s="572"/>
    </row>
    <row r="6" spans="2:15" s="76" customFormat="1" ht="15.75" customHeight="1" x14ac:dyDescent="0.25">
      <c r="B6" s="77"/>
      <c r="C6" s="14"/>
      <c r="D6" s="14"/>
      <c r="E6" s="19"/>
      <c r="F6" s="81"/>
      <c r="G6" s="82" t="s">
        <v>69</v>
      </c>
      <c r="H6" s="433"/>
      <c r="I6" s="431"/>
      <c r="J6" s="431" t="s">
        <v>70</v>
      </c>
      <c r="K6" s="432"/>
    </row>
    <row r="7" spans="2:15" s="76" customFormat="1" ht="15.75" customHeight="1" x14ac:dyDescent="0.25">
      <c r="B7" s="77"/>
      <c r="C7" s="14"/>
      <c r="D7" s="14"/>
      <c r="E7" s="19"/>
      <c r="F7" s="563" t="s">
        <v>602</v>
      </c>
      <c r="G7" s="564"/>
      <c r="H7" s="565"/>
      <c r="I7" s="566" t="s">
        <v>305</v>
      </c>
      <c r="J7" s="567"/>
      <c r="K7" s="568"/>
    </row>
    <row r="8" spans="2:15" s="76" customFormat="1" ht="15.75" customHeight="1" x14ac:dyDescent="0.25">
      <c r="B8" s="77"/>
      <c r="C8" s="14"/>
      <c r="D8" s="83" t="s">
        <v>447</v>
      </c>
      <c r="E8" s="19" t="s">
        <v>2</v>
      </c>
      <c r="F8" s="84"/>
      <c r="G8" s="85" t="s">
        <v>604</v>
      </c>
      <c r="H8" s="430"/>
      <c r="I8" s="84"/>
      <c r="J8" s="85" t="s">
        <v>600</v>
      </c>
      <c r="K8" s="540"/>
    </row>
    <row r="9" spans="2:15" s="76" customFormat="1" ht="15.75" customHeight="1" x14ac:dyDescent="0.25">
      <c r="B9" s="77"/>
      <c r="C9" s="14"/>
      <c r="D9" s="83"/>
      <c r="E9" s="550" t="s">
        <v>359</v>
      </c>
      <c r="F9" s="538" t="s">
        <v>183</v>
      </c>
      <c r="G9" s="538" t="s">
        <v>71</v>
      </c>
      <c r="H9" s="538" t="s">
        <v>72</v>
      </c>
      <c r="I9" s="538" t="s">
        <v>183</v>
      </c>
      <c r="J9" s="538" t="s">
        <v>71</v>
      </c>
      <c r="K9" s="539" t="s">
        <v>72</v>
      </c>
    </row>
    <row r="10" spans="2:15" s="88" customFormat="1" ht="15.75" x14ac:dyDescent="0.25">
      <c r="B10" s="86"/>
      <c r="C10" s="339" t="s">
        <v>36</v>
      </c>
      <c r="D10" s="330" t="s">
        <v>374</v>
      </c>
      <c r="E10" s="551"/>
      <c r="F10" s="541">
        <v>34477988</v>
      </c>
      <c r="G10" s="541">
        <v>50979779</v>
      </c>
      <c r="H10" s="541">
        <v>85457767</v>
      </c>
      <c r="I10" s="531">
        <v>22664149</v>
      </c>
      <c r="J10" s="531">
        <v>62170704</v>
      </c>
      <c r="K10" s="532">
        <v>84834853</v>
      </c>
      <c r="M10" s="87"/>
      <c r="N10" s="287">
        <f>+H10-F10-G10</f>
        <v>0</v>
      </c>
      <c r="O10" s="287">
        <f>+K10-I10-J10</f>
        <v>0</v>
      </c>
    </row>
    <row r="11" spans="2:15" s="74" customFormat="1" ht="15.75" x14ac:dyDescent="0.25">
      <c r="B11" s="89"/>
      <c r="C11" s="340" t="s">
        <v>4</v>
      </c>
      <c r="D11" s="331" t="s">
        <v>375</v>
      </c>
      <c r="E11" s="463"/>
      <c r="F11" s="542">
        <v>26831893</v>
      </c>
      <c r="G11" s="542">
        <v>33888570</v>
      </c>
      <c r="H11" s="542">
        <v>60720463</v>
      </c>
      <c r="I11" s="527">
        <v>17667303</v>
      </c>
      <c r="J11" s="527">
        <v>34818670</v>
      </c>
      <c r="K11" s="528">
        <v>52485973</v>
      </c>
      <c r="N11" s="287">
        <f t="shared" ref="N11:N56" si="0">+H11-F11-G11</f>
        <v>0</v>
      </c>
      <c r="O11" s="287">
        <f t="shared" ref="O11:O56" si="1">+K11-I11-J11</f>
        <v>0</v>
      </c>
    </row>
    <row r="12" spans="2:15" s="76" customFormat="1" ht="15.75" x14ac:dyDescent="0.25">
      <c r="B12" s="77"/>
      <c r="C12" s="341" t="s">
        <v>5</v>
      </c>
      <c r="D12" s="293" t="s">
        <v>376</v>
      </c>
      <c r="E12" s="463" t="s">
        <v>343</v>
      </c>
      <c r="F12" s="543">
        <v>26836332</v>
      </c>
      <c r="G12" s="543">
        <v>29891953</v>
      </c>
      <c r="H12" s="543">
        <v>56728285</v>
      </c>
      <c r="I12" s="529">
        <v>17670473</v>
      </c>
      <c r="J12" s="529">
        <v>31405520</v>
      </c>
      <c r="K12" s="530">
        <v>49075993</v>
      </c>
      <c r="N12" s="287">
        <f t="shared" si="0"/>
        <v>0</v>
      </c>
      <c r="O12" s="287">
        <f t="shared" si="1"/>
        <v>0</v>
      </c>
    </row>
    <row r="13" spans="2:15" s="76" customFormat="1" ht="15.75" x14ac:dyDescent="0.25">
      <c r="B13" s="77"/>
      <c r="C13" s="341" t="s">
        <v>6</v>
      </c>
      <c r="D13" s="257" t="s">
        <v>377</v>
      </c>
      <c r="E13" s="463" t="s">
        <v>344</v>
      </c>
      <c r="F13" s="543">
        <v>1013</v>
      </c>
      <c r="G13" s="543">
        <v>4005064</v>
      </c>
      <c r="H13" s="543">
        <v>4006077</v>
      </c>
      <c r="I13" s="529">
        <v>463</v>
      </c>
      <c r="J13" s="529">
        <v>3421709</v>
      </c>
      <c r="K13" s="530">
        <v>3422172</v>
      </c>
      <c r="M13" s="87"/>
      <c r="N13" s="287">
        <f t="shared" si="0"/>
        <v>0</v>
      </c>
      <c r="O13" s="287">
        <f t="shared" si="1"/>
        <v>0</v>
      </c>
    </row>
    <row r="14" spans="2:15" s="76" customFormat="1" ht="15.75" x14ac:dyDescent="0.25">
      <c r="B14" s="77"/>
      <c r="C14" s="341" t="s">
        <v>7</v>
      </c>
      <c r="D14" s="257" t="s">
        <v>378</v>
      </c>
      <c r="E14" s="463"/>
      <c r="F14" s="543">
        <v>0</v>
      </c>
      <c r="G14" s="543">
        <v>0</v>
      </c>
      <c r="H14" s="543">
        <v>0</v>
      </c>
      <c r="I14" s="306">
        <v>0</v>
      </c>
      <c r="J14" s="306">
        <v>0</v>
      </c>
      <c r="K14" s="307">
        <v>0</v>
      </c>
      <c r="N14" s="287">
        <f t="shared" si="0"/>
        <v>0</v>
      </c>
      <c r="O14" s="287">
        <f t="shared" si="1"/>
        <v>0</v>
      </c>
    </row>
    <row r="15" spans="2:15" s="76" customFormat="1" ht="15.75" x14ac:dyDescent="0.25">
      <c r="B15" s="77"/>
      <c r="C15" s="341" t="s">
        <v>9</v>
      </c>
      <c r="D15" s="257" t="s">
        <v>388</v>
      </c>
      <c r="E15" s="464"/>
      <c r="F15" s="543">
        <v>-5452</v>
      </c>
      <c r="G15" s="543">
        <v>-8447</v>
      </c>
      <c r="H15" s="543">
        <v>-13899</v>
      </c>
      <c r="I15" s="533">
        <v>-3633</v>
      </c>
      <c r="J15" s="309">
        <v>-8559</v>
      </c>
      <c r="K15" s="534">
        <v>-12192</v>
      </c>
      <c r="N15" s="287">
        <f>+H15-F15-G15</f>
        <v>0</v>
      </c>
      <c r="O15" s="287">
        <f>+K15-I15-J15</f>
        <v>0</v>
      </c>
    </row>
    <row r="16" spans="2:15" s="76" customFormat="1" ht="31.5" x14ac:dyDescent="0.25">
      <c r="B16" s="77"/>
      <c r="C16" s="340" t="s">
        <v>21</v>
      </c>
      <c r="D16" s="332" t="s">
        <v>379</v>
      </c>
      <c r="E16" s="463" t="s">
        <v>345</v>
      </c>
      <c r="F16" s="542">
        <v>47038</v>
      </c>
      <c r="G16" s="542">
        <v>2051762</v>
      </c>
      <c r="H16" s="542">
        <v>2098800</v>
      </c>
      <c r="I16" s="527">
        <v>13270</v>
      </c>
      <c r="J16" s="527">
        <v>8383435</v>
      </c>
      <c r="K16" s="528">
        <v>8396705</v>
      </c>
      <c r="N16" s="287">
        <f t="shared" si="0"/>
        <v>0</v>
      </c>
      <c r="O16" s="287">
        <f t="shared" si="1"/>
        <v>0</v>
      </c>
    </row>
    <row r="17" spans="2:15" s="76" customFormat="1" ht="15.75" x14ac:dyDescent="0.25">
      <c r="B17" s="77"/>
      <c r="C17" s="342" t="s">
        <v>22</v>
      </c>
      <c r="D17" s="257" t="s">
        <v>207</v>
      </c>
      <c r="E17" s="463"/>
      <c r="F17" s="544">
        <v>0</v>
      </c>
      <c r="G17" s="544">
        <v>2036204</v>
      </c>
      <c r="H17" s="544">
        <v>2036204</v>
      </c>
      <c r="I17" s="533">
        <v>0</v>
      </c>
      <c r="J17" s="533">
        <v>8367455</v>
      </c>
      <c r="K17" s="534">
        <v>8367455</v>
      </c>
      <c r="N17" s="287">
        <f t="shared" si="0"/>
        <v>0</v>
      </c>
      <c r="O17" s="287">
        <f t="shared" si="1"/>
        <v>0</v>
      </c>
    </row>
    <row r="18" spans="2:15" s="76" customFormat="1" ht="15.75" x14ac:dyDescent="0.25">
      <c r="B18" s="77"/>
      <c r="C18" s="342" t="s">
        <v>23</v>
      </c>
      <c r="D18" s="293" t="s">
        <v>208</v>
      </c>
      <c r="E18" s="463"/>
      <c r="F18" s="544">
        <v>0</v>
      </c>
      <c r="G18" s="544">
        <v>0</v>
      </c>
      <c r="H18" s="544">
        <v>0</v>
      </c>
      <c r="I18" s="306">
        <v>0</v>
      </c>
      <c r="J18" s="306">
        <v>0</v>
      </c>
      <c r="K18" s="307">
        <v>0</v>
      </c>
      <c r="N18" s="287">
        <f t="shared" si="0"/>
        <v>0</v>
      </c>
      <c r="O18" s="287">
        <f t="shared" si="1"/>
        <v>0</v>
      </c>
    </row>
    <row r="19" spans="2:15" s="76" customFormat="1" ht="15.75" x14ac:dyDescent="0.25">
      <c r="B19" s="77"/>
      <c r="C19" s="342" t="s">
        <v>24</v>
      </c>
      <c r="D19" s="293" t="s">
        <v>380</v>
      </c>
      <c r="E19" s="463"/>
      <c r="F19" s="544">
        <v>47038</v>
      </c>
      <c r="G19" s="544">
        <v>15558</v>
      </c>
      <c r="H19" s="544">
        <v>62596</v>
      </c>
      <c r="I19" s="533">
        <v>13270</v>
      </c>
      <c r="J19" s="533">
        <v>15980</v>
      </c>
      <c r="K19" s="534">
        <v>29250</v>
      </c>
      <c r="N19" s="287">
        <f t="shared" si="0"/>
        <v>0</v>
      </c>
      <c r="O19" s="287">
        <f t="shared" si="1"/>
        <v>0</v>
      </c>
    </row>
    <row r="20" spans="2:15" s="76" customFormat="1" ht="31.5" x14ac:dyDescent="0.25">
      <c r="B20" s="77"/>
      <c r="C20" s="343" t="s">
        <v>65</v>
      </c>
      <c r="D20" s="332" t="s">
        <v>381</v>
      </c>
      <c r="E20" s="463" t="s">
        <v>346</v>
      </c>
      <c r="F20" s="542">
        <v>5260660</v>
      </c>
      <c r="G20" s="542">
        <v>14069424</v>
      </c>
      <c r="H20" s="542">
        <v>19330084</v>
      </c>
      <c r="I20" s="527">
        <v>4677549</v>
      </c>
      <c r="J20" s="527">
        <v>18953608</v>
      </c>
      <c r="K20" s="528">
        <v>23631157</v>
      </c>
      <c r="N20" s="287">
        <f t="shared" si="0"/>
        <v>0</v>
      </c>
      <c r="O20" s="287">
        <f t="shared" si="1"/>
        <v>0</v>
      </c>
    </row>
    <row r="21" spans="2:15" s="76" customFormat="1" ht="15.75" x14ac:dyDescent="0.25">
      <c r="B21" s="77"/>
      <c r="C21" s="341" t="s">
        <v>366</v>
      </c>
      <c r="D21" s="257" t="s">
        <v>207</v>
      </c>
      <c r="E21" s="463"/>
      <c r="F21" s="544">
        <v>5222575</v>
      </c>
      <c r="G21" s="544">
        <v>14066060</v>
      </c>
      <c r="H21" s="544">
        <v>19288635</v>
      </c>
      <c r="I21" s="533">
        <v>4639464</v>
      </c>
      <c r="J21" s="533">
        <v>18942286</v>
      </c>
      <c r="K21" s="530">
        <v>23581750</v>
      </c>
      <c r="N21" s="287">
        <f t="shared" si="0"/>
        <v>0</v>
      </c>
      <c r="O21" s="287">
        <f t="shared" si="1"/>
        <v>0</v>
      </c>
    </row>
    <row r="22" spans="2:15" s="76" customFormat="1" ht="15.75" x14ac:dyDescent="0.25">
      <c r="B22" s="77"/>
      <c r="C22" s="341" t="s">
        <v>367</v>
      </c>
      <c r="D22" s="293" t="s">
        <v>208</v>
      </c>
      <c r="E22" s="463"/>
      <c r="F22" s="544">
        <v>38085</v>
      </c>
      <c r="G22" s="544">
        <v>3364</v>
      </c>
      <c r="H22" s="544">
        <v>41449</v>
      </c>
      <c r="I22" s="533">
        <v>38085</v>
      </c>
      <c r="J22" s="533">
        <v>11322</v>
      </c>
      <c r="K22" s="530">
        <v>49407</v>
      </c>
      <c r="N22" s="287">
        <f t="shared" si="0"/>
        <v>0</v>
      </c>
      <c r="O22" s="287">
        <f t="shared" si="1"/>
        <v>0</v>
      </c>
    </row>
    <row r="23" spans="2:15" s="88" customFormat="1" ht="15.75" x14ac:dyDescent="0.25">
      <c r="B23" s="90"/>
      <c r="C23" s="341" t="s">
        <v>382</v>
      </c>
      <c r="D23" s="293" t="s">
        <v>380</v>
      </c>
      <c r="E23" s="463"/>
      <c r="F23" s="544">
        <v>0</v>
      </c>
      <c r="G23" s="544">
        <v>0</v>
      </c>
      <c r="H23" s="544">
        <v>0</v>
      </c>
      <c r="I23" s="306">
        <v>0</v>
      </c>
      <c r="J23" s="306">
        <v>0</v>
      </c>
      <c r="K23" s="307">
        <v>0</v>
      </c>
      <c r="N23" s="287">
        <f t="shared" si="0"/>
        <v>0</v>
      </c>
      <c r="O23" s="287">
        <f t="shared" si="1"/>
        <v>0</v>
      </c>
    </row>
    <row r="24" spans="2:15" s="88" customFormat="1" ht="15.75" x14ac:dyDescent="0.25">
      <c r="B24" s="90"/>
      <c r="C24" s="343" t="s">
        <v>66</v>
      </c>
      <c r="D24" s="332" t="s">
        <v>385</v>
      </c>
      <c r="E24" s="463" t="s">
        <v>347</v>
      </c>
      <c r="F24" s="542">
        <v>2338397</v>
      </c>
      <c r="G24" s="542">
        <v>970023</v>
      </c>
      <c r="H24" s="542">
        <v>3308420</v>
      </c>
      <c r="I24" s="527">
        <v>306027</v>
      </c>
      <c r="J24" s="527">
        <v>14991</v>
      </c>
      <c r="K24" s="528">
        <v>321018</v>
      </c>
      <c r="N24" s="287">
        <f t="shared" si="0"/>
        <v>0</v>
      </c>
      <c r="O24" s="287">
        <f t="shared" si="1"/>
        <v>0</v>
      </c>
    </row>
    <row r="25" spans="2:15" s="76" customFormat="1" ht="31.5" x14ac:dyDescent="0.25">
      <c r="B25" s="77"/>
      <c r="C25" s="341" t="s">
        <v>383</v>
      </c>
      <c r="D25" s="293" t="s">
        <v>386</v>
      </c>
      <c r="E25" s="465"/>
      <c r="F25" s="544">
        <v>2338397</v>
      </c>
      <c r="G25" s="544">
        <v>970023</v>
      </c>
      <c r="H25" s="544">
        <v>3308420</v>
      </c>
      <c r="I25" s="533">
        <v>306027</v>
      </c>
      <c r="J25" s="533">
        <v>14991</v>
      </c>
      <c r="K25" s="534">
        <v>321018</v>
      </c>
      <c r="N25" s="287">
        <f t="shared" si="0"/>
        <v>0</v>
      </c>
      <c r="O25" s="287">
        <f t="shared" si="1"/>
        <v>0</v>
      </c>
    </row>
    <row r="26" spans="2:15" s="76" customFormat="1" ht="31.5" x14ac:dyDescent="0.25">
      <c r="B26" s="77"/>
      <c r="C26" s="341" t="s">
        <v>384</v>
      </c>
      <c r="D26" s="293" t="s">
        <v>387</v>
      </c>
      <c r="E26" s="463"/>
      <c r="F26" s="544">
        <v>0</v>
      </c>
      <c r="G26" s="544">
        <v>0</v>
      </c>
      <c r="H26" s="544">
        <v>0</v>
      </c>
      <c r="I26" s="306">
        <v>0</v>
      </c>
      <c r="J26" s="306">
        <v>0</v>
      </c>
      <c r="K26" s="307">
        <v>0</v>
      </c>
      <c r="N26" s="287">
        <f t="shared" si="0"/>
        <v>0</v>
      </c>
      <c r="O26" s="287">
        <f t="shared" si="1"/>
        <v>0</v>
      </c>
    </row>
    <row r="27" spans="2:15" s="76" customFormat="1" ht="31.5" x14ac:dyDescent="0.25">
      <c r="B27" s="77"/>
      <c r="C27" s="345" t="s">
        <v>38</v>
      </c>
      <c r="D27" s="334" t="s">
        <v>564</v>
      </c>
      <c r="E27" s="463" t="s">
        <v>348</v>
      </c>
      <c r="F27" s="541">
        <v>112050882</v>
      </c>
      <c r="G27" s="541">
        <v>62028983</v>
      </c>
      <c r="H27" s="541">
        <v>174079865</v>
      </c>
      <c r="I27" s="531">
        <v>108200668</v>
      </c>
      <c r="J27" s="531">
        <v>28932258</v>
      </c>
      <c r="K27" s="532">
        <v>137132926</v>
      </c>
      <c r="N27" s="287">
        <f t="shared" si="0"/>
        <v>0</v>
      </c>
      <c r="O27" s="287">
        <f t="shared" si="1"/>
        <v>0</v>
      </c>
    </row>
    <row r="28" spans="2:15" s="76" customFormat="1" ht="15.75" x14ac:dyDescent="0.25">
      <c r="B28" s="77"/>
      <c r="C28" s="340" t="s">
        <v>39</v>
      </c>
      <c r="D28" s="331" t="s">
        <v>389</v>
      </c>
      <c r="E28" s="463"/>
      <c r="F28" s="542">
        <v>87041522</v>
      </c>
      <c r="G28" s="542">
        <v>56720844</v>
      </c>
      <c r="H28" s="542">
        <v>143762366</v>
      </c>
      <c r="I28" s="527">
        <v>84492335</v>
      </c>
      <c r="J28" s="527">
        <v>28327207</v>
      </c>
      <c r="K28" s="528">
        <v>112819542</v>
      </c>
      <c r="N28" s="287">
        <f t="shared" si="0"/>
        <v>0</v>
      </c>
      <c r="O28" s="287">
        <f t="shared" si="1"/>
        <v>0</v>
      </c>
    </row>
    <row r="29" spans="2:15" s="88" customFormat="1" ht="15.75" x14ac:dyDescent="0.25">
      <c r="B29" s="77"/>
      <c r="C29" s="343" t="s">
        <v>40</v>
      </c>
      <c r="D29" s="335" t="s">
        <v>391</v>
      </c>
      <c r="E29" s="466"/>
      <c r="F29" s="542">
        <v>6502992</v>
      </c>
      <c r="G29" s="542">
        <v>6536097</v>
      </c>
      <c r="H29" s="542">
        <v>13039089</v>
      </c>
      <c r="I29" s="527">
        <v>7803926</v>
      </c>
      <c r="J29" s="527">
        <v>1743625</v>
      </c>
      <c r="K29" s="528">
        <v>9547551</v>
      </c>
      <c r="N29" s="287">
        <f t="shared" si="0"/>
        <v>0</v>
      </c>
      <c r="O29" s="287">
        <f t="shared" si="1"/>
        <v>0</v>
      </c>
    </row>
    <row r="30" spans="2:15" s="88" customFormat="1" ht="15.75" x14ac:dyDescent="0.25">
      <c r="B30" s="90"/>
      <c r="C30" s="343" t="s">
        <v>41</v>
      </c>
      <c r="D30" s="332" t="s">
        <v>565</v>
      </c>
      <c r="E30" s="463"/>
      <c r="F30" s="542">
        <v>20114208</v>
      </c>
      <c r="G30" s="542">
        <v>0</v>
      </c>
      <c r="H30" s="542">
        <v>20114208</v>
      </c>
      <c r="I30" s="527">
        <v>18024103</v>
      </c>
      <c r="J30" s="527">
        <v>0</v>
      </c>
      <c r="K30" s="528">
        <v>18024103</v>
      </c>
      <c r="N30" s="287">
        <f>+H30-F30-G30</f>
        <v>0</v>
      </c>
      <c r="O30" s="287">
        <f>+K30-I30-J30</f>
        <v>0</v>
      </c>
    </row>
    <row r="31" spans="2:15" s="76" customFormat="1" ht="15.75" x14ac:dyDescent="0.25">
      <c r="B31" s="77"/>
      <c r="C31" s="341" t="s">
        <v>288</v>
      </c>
      <c r="D31" s="333" t="s">
        <v>207</v>
      </c>
      <c r="E31" s="463"/>
      <c r="F31" s="543">
        <v>20114208</v>
      </c>
      <c r="G31" s="543">
        <v>0</v>
      </c>
      <c r="H31" s="543">
        <v>20114208</v>
      </c>
      <c r="I31" s="529">
        <v>18024103</v>
      </c>
      <c r="J31" s="529">
        <v>0</v>
      </c>
      <c r="K31" s="530">
        <v>18024103</v>
      </c>
      <c r="N31" s="287">
        <f>+H31-F31-G31</f>
        <v>0</v>
      </c>
      <c r="O31" s="287">
        <f>+K31-I31-J31</f>
        <v>0</v>
      </c>
    </row>
    <row r="32" spans="2:15" s="88" customFormat="1" ht="15.75" x14ac:dyDescent="0.25">
      <c r="B32" s="90"/>
      <c r="C32" s="341" t="s">
        <v>289</v>
      </c>
      <c r="D32" s="333" t="s">
        <v>380</v>
      </c>
      <c r="E32" s="465"/>
      <c r="F32" s="543">
        <v>0</v>
      </c>
      <c r="G32" s="543">
        <v>0</v>
      </c>
      <c r="H32" s="543">
        <v>0</v>
      </c>
      <c r="I32" s="306">
        <v>0</v>
      </c>
      <c r="J32" s="306">
        <v>0</v>
      </c>
      <c r="K32" s="307">
        <v>0</v>
      </c>
      <c r="N32" s="287">
        <f>+H32-F32-G32</f>
        <v>0</v>
      </c>
      <c r="O32" s="287">
        <f>+K32-I32-J32</f>
        <v>0</v>
      </c>
    </row>
    <row r="33" spans="2:15" s="88" customFormat="1" ht="15.75" x14ac:dyDescent="0.25">
      <c r="B33" s="90"/>
      <c r="C33" s="344" t="s">
        <v>392</v>
      </c>
      <c r="D33" s="331" t="s">
        <v>388</v>
      </c>
      <c r="E33" s="463"/>
      <c r="F33" s="542">
        <v>-1607840</v>
      </c>
      <c r="G33" s="542">
        <v>-1227958</v>
      </c>
      <c r="H33" s="542">
        <v>-2835798</v>
      </c>
      <c r="I33" s="527">
        <v>-2119696</v>
      </c>
      <c r="J33" s="306">
        <v>-1138574</v>
      </c>
      <c r="K33" s="528">
        <v>-3258270</v>
      </c>
      <c r="N33" s="287">
        <f t="shared" si="0"/>
        <v>0</v>
      </c>
      <c r="O33" s="287">
        <f t="shared" si="1"/>
        <v>0</v>
      </c>
    </row>
    <row r="34" spans="2:15" s="88" customFormat="1" ht="47.25" x14ac:dyDescent="0.25">
      <c r="B34" s="90"/>
      <c r="C34" s="258" t="s">
        <v>50</v>
      </c>
      <c r="D34" s="259" t="s">
        <v>329</v>
      </c>
      <c r="E34" s="463" t="s">
        <v>349</v>
      </c>
      <c r="F34" s="542">
        <v>13488</v>
      </c>
      <c r="G34" s="541">
        <v>0</v>
      </c>
      <c r="H34" s="541">
        <v>13488</v>
      </c>
      <c r="I34" s="527">
        <v>1521</v>
      </c>
      <c r="J34" s="306">
        <v>0</v>
      </c>
      <c r="K34" s="528">
        <v>1521</v>
      </c>
      <c r="N34" s="287">
        <f t="shared" si="0"/>
        <v>0</v>
      </c>
      <c r="O34" s="287">
        <f t="shared" si="1"/>
        <v>0</v>
      </c>
    </row>
    <row r="35" spans="2:15" s="76" customFormat="1" ht="15.75" x14ac:dyDescent="0.25">
      <c r="B35" s="77"/>
      <c r="C35" s="342" t="s">
        <v>52</v>
      </c>
      <c r="D35" s="257" t="s">
        <v>393</v>
      </c>
      <c r="E35" s="465"/>
      <c r="F35" s="543">
        <v>13488</v>
      </c>
      <c r="G35" s="544">
        <v>0</v>
      </c>
      <c r="H35" s="544">
        <v>13488</v>
      </c>
      <c r="I35" s="529">
        <v>1521</v>
      </c>
      <c r="J35" s="308">
        <v>0</v>
      </c>
      <c r="K35" s="530">
        <v>1521</v>
      </c>
      <c r="N35" s="287">
        <f t="shared" si="0"/>
        <v>0</v>
      </c>
      <c r="O35" s="287">
        <f t="shared" si="1"/>
        <v>0</v>
      </c>
    </row>
    <row r="36" spans="2:15" s="76" customFormat="1" ht="15.75" x14ac:dyDescent="0.25">
      <c r="B36" s="77"/>
      <c r="C36" s="347" t="s">
        <v>54</v>
      </c>
      <c r="D36" s="257" t="s">
        <v>306</v>
      </c>
      <c r="E36" s="465"/>
      <c r="F36" s="543">
        <v>0</v>
      </c>
      <c r="G36" s="544">
        <v>0</v>
      </c>
      <c r="H36" s="544">
        <v>0</v>
      </c>
      <c r="I36" s="308">
        <v>0</v>
      </c>
      <c r="J36" s="308">
        <v>0</v>
      </c>
      <c r="K36" s="311">
        <v>0</v>
      </c>
      <c r="N36" s="287">
        <f t="shared" si="0"/>
        <v>0</v>
      </c>
      <c r="O36" s="287">
        <f t="shared" si="1"/>
        <v>0</v>
      </c>
    </row>
    <row r="37" spans="2:15" s="76" customFormat="1" ht="15.75" x14ac:dyDescent="0.25">
      <c r="B37" s="77"/>
      <c r="C37" s="343" t="s">
        <v>60</v>
      </c>
      <c r="D37" s="332" t="s">
        <v>394</v>
      </c>
      <c r="E37" s="464"/>
      <c r="F37" s="541">
        <v>81997</v>
      </c>
      <c r="G37" s="541">
        <v>0</v>
      </c>
      <c r="H37" s="541">
        <v>81997</v>
      </c>
      <c r="I37" s="306">
        <v>23082</v>
      </c>
      <c r="J37" s="306">
        <v>0</v>
      </c>
      <c r="K37" s="307">
        <v>23082</v>
      </c>
      <c r="N37" s="287">
        <f t="shared" si="0"/>
        <v>0</v>
      </c>
      <c r="O37" s="287">
        <f t="shared" si="1"/>
        <v>0</v>
      </c>
    </row>
    <row r="38" spans="2:15" s="76" customFormat="1" ht="15.75" x14ac:dyDescent="0.25">
      <c r="B38" s="77"/>
      <c r="C38" s="348" t="s">
        <v>168</v>
      </c>
      <c r="D38" s="335" t="s">
        <v>395</v>
      </c>
      <c r="E38" s="463" t="s">
        <v>350</v>
      </c>
      <c r="F38" s="542">
        <v>81997</v>
      </c>
      <c r="G38" s="541">
        <v>0</v>
      </c>
      <c r="H38" s="541">
        <v>81997</v>
      </c>
      <c r="I38" s="306">
        <v>23082</v>
      </c>
      <c r="J38" s="306">
        <v>0</v>
      </c>
      <c r="K38" s="307">
        <v>23082</v>
      </c>
      <c r="N38" s="287">
        <f t="shared" si="0"/>
        <v>0</v>
      </c>
      <c r="O38" s="287">
        <f t="shared" si="1"/>
        <v>0</v>
      </c>
    </row>
    <row r="39" spans="2:15" s="76" customFormat="1" ht="15.75" x14ac:dyDescent="0.25">
      <c r="B39" s="77"/>
      <c r="C39" s="347" t="s">
        <v>169</v>
      </c>
      <c r="D39" s="257" t="s">
        <v>396</v>
      </c>
      <c r="E39" s="463"/>
      <c r="F39" s="544">
        <v>81997</v>
      </c>
      <c r="G39" s="544">
        <v>0</v>
      </c>
      <c r="H39" s="544">
        <v>81997</v>
      </c>
      <c r="I39" s="308">
        <v>23082</v>
      </c>
      <c r="J39" s="308">
        <v>0</v>
      </c>
      <c r="K39" s="311">
        <v>23082</v>
      </c>
      <c r="N39" s="287">
        <f t="shared" si="0"/>
        <v>0</v>
      </c>
      <c r="O39" s="287">
        <f t="shared" si="1"/>
        <v>0</v>
      </c>
    </row>
    <row r="40" spans="2:15" s="76" customFormat="1" ht="15.75" x14ac:dyDescent="0.25">
      <c r="B40" s="77"/>
      <c r="C40" s="347" t="s">
        <v>170</v>
      </c>
      <c r="D40" s="257" t="s">
        <v>212</v>
      </c>
      <c r="E40" s="463"/>
      <c r="F40" s="544">
        <v>0</v>
      </c>
      <c r="G40" s="544">
        <v>0</v>
      </c>
      <c r="H40" s="544">
        <v>0</v>
      </c>
      <c r="I40" s="308">
        <v>0</v>
      </c>
      <c r="J40" s="308">
        <v>0</v>
      </c>
      <c r="K40" s="311">
        <v>0</v>
      </c>
      <c r="N40" s="287">
        <f t="shared" si="0"/>
        <v>0</v>
      </c>
      <c r="O40" s="287">
        <f t="shared" si="1"/>
        <v>0</v>
      </c>
    </row>
    <row r="41" spans="2:15" s="76" customFormat="1" ht="15.75" x14ac:dyDescent="0.25">
      <c r="B41" s="77"/>
      <c r="C41" s="349" t="s">
        <v>68</v>
      </c>
      <c r="D41" s="335" t="s">
        <v>397</v>
      </c>
      <c r="E41" s="463" t="s">
        <v>351</v>
      </c>
      <c r="F41" s="542">
        <v>0</v>
      </c>
      <c r="G41" s="541">
        <v>0</v>
      </c>
      <c r="H41" s="541">
        <v>0</v>
      </c>
      <c r="I41" s="306">
        <v>0</v>
      </c>
      <c r="J41" s="306">
        <v>0</v>
      </c>
      <c r="K41" s="307">
        <v>0</v>
      </c>
      <c r="N41" s="287">
        <f t="shared" si="0"/>
        <v>0</v>
      </c>
      <c r="O41" s="287">
        <f t="shared" si="1"/>
        <v>0</v>
      </c>
    </row>
    <row r="42" spans="2:15" s="76" customFormat="1" ht="15.75" x14ac:dyDescent="0.25">
      <c r="B42" s="77"/>
      <c r="C42" s="350" t="s">
        <v>172</v>
      </c>
      <c r="D42" s="257" t="s">
        <v>213</v>
      </c>
      <c r="E42" s="463"/>
      <c r="F42" s="544">
        <v>0</v>
      </c>
      <c r="G42" s="544">
        <v>0</v>
      </c>
      <c r="H42" s="544">
        <v>0</v>
      </c>
      <c r="I42" s="308">
        <v>0</v>
      </c>
      <c r="J42" s="308">
        <v>0</v>
      </c>
      <c r="K42" s="311">
        <v>0</v>
      </c>
      <c r="N42" s="287">
        <f t="shared" si="0"/>
        <v>0</v>
      </c>
      <c r="O42" s="287">
        <f t="shared" si="1"/>
        <v>0</v>
      </c>
    </row>
    <row r="43" spans="2:15" s="76" customFormat="1" ht="15.75" x14ac:dyDescent="0.25">
      <c r="B43" s="77"/>
      <c r="C43" s="350" t="s">
        <v>173</v>
      </c>
      <c r="D43" s="257" t="s">
        <v>214</v>
      </c>
      <c r="E43" s="463"/>
      <c r="F43" s="544">
        <v>0</v>
      </c>
      <c r="G43" s="544">
        <v>0</v>
      </c>
      <c r="H43" s="544">
        <v>0</v>
      </c>
      <c r="I43" s="308">
        <v>0</v>
      </c>
      <c r="J43" s="308">
        <v>0</v>
      </c>
      <c r="K43" s="311">
        <v>0</v>
      </c>
      <c r="N43" s="287">
        <f t="shared" si="0"/>
        <v>0</v>
      </c>
      <c r="O43" s="287">
        <f t="shared" si="1"/>
        <v>0</v>
      </c>
    </row>
    <row r="44" spans="2:15" s="88" customFormat="1" ht="15.75" x14ac:dyDescent="0.25">
      <c r="B44" s="90"/>
      <c r="C44" s="349" t="s">
        <v>301</v>
      </c>
      <c r="D44" s="336" t="s">
        <v>398</v>
      </c>
      <c r="E44" s="463" t="s">
        <v>352</v>
      </c>
      <c r="F44" s="542">
        <v>0</v>
      </c>
      <c r="G44" s="541">
        <v>0</v>
      </c>
      <c r="H44" s="541">
        <v>0</v>
      </c>
      <c r="I44" s="306">
        <v>0</v>
      </c>
      <c r="J44" s="306">
        <v>0</v>
      </c>
      <c r="K44" s="307">
        <v>0</v>
      </c>
      <c r="N44" s="287">
        <f t="shared" si="0"/>
        <v>0</v>
      </c>
      <c r="O44" s="287">
        <f t="shared" si="1"/>
        <v>0</v>
      </c>
    </row>
    <row r="45" spans="2:15" s="88" customFormat="1" ht="15.75" x14ac:dyDescent="0.25">
      <c r="B45" s="90"/>
      <c r="C45" s="347" t="s">
        <v>399</v>
      </c>
      <c r="D45" s="337" t="s">
        <v>396</v>
      </c>
      <c r="E45" s="465"/>
      <c r="F45" s="543">
        <v>0</v>
      </c>
      <c r="G45" s="543">
        <v>0</v>
      </c>
      <c r="H45" s="543">
        <v>0</v>
      </c>
      <c r="I45" s="308">
        <v>0</v>
      </c>
      <c r="J45" s="308">
        <v>0</v>
      </c>
      <c r="K45" s="311">
        <v>0</v>
      </c>
      <c r="N45" s="287">
        <f t="shared" si="0"/>
        <v>0</v>
      </c>
      <c r="O45" s="287">
        <f t="shared" si="1"/>
        <v>0</v>
      </c>
    </row>
    <row r="46" spans="2:15" s="88" customFormat="1" ht="15.75" x14ac:dyDescent="0.25">
      <c r="B46" s="90"/>
      <c r="C46" s="347" t="s">
        <v>400</v>
      </c>
      <c r="D46" s="337" t="s">
        <v>212</v>
      </c>
      <c r="E46" s="465"/>
      <c r="F46" s="543">
        <v>0</v>
      </c>
      <c r="G46" s="543">
        <v>0</v>
      </c>
      <c r="H46" s="543">
        <v>0</v>
      </c>
      <c r="I46" s="308">
        <v>0</v>
      </c>
      <c r="J46" s="308">
        <v>0</v>
      </c>
      <c r="K46" s="311">
        <v>0</v>
      </c>
      <c r="N46" s="287">
        <f t="shared" si="0"/>
        <v>0</v>
      </c>
      <c r="O46" s="287">
        <f t="shared" si="1"/>
        <v>0</v>
      </c>
    </row>
    <row r="47" spans="2:15" s="88" customFormat="1" ht="15.75" x14ac:dyDescent="0.25">
      <c r="B47" s="90"/>
      <c r="C47" s="351" t="s">
        <v>61</v>
      </c>
      <c r="D47" s="336" t="s">
        <v>86</v>
      </c>
      <c r="E47" s="463"/>
      <c r="F47" s="542">
        <v>6581598</v>
      </c>
      <c r="G47" s="541">
        <v>0</v>
      </c>
      <c r="H47" s="541">
        <v>6581598</v>
      </c>
      <c r="I47" s="527">
        <v>6089826</v>
      </c>
      <c r="J47" s="306">
        <v>0</v>
      </c>
      <c r="K47" s="528">
        <v>6089826</v>
      </c>
      <c r="N47" s="287">
        <f t="shared" si="0"/>
        <v>0</v>
      </c>
      <c r="O47" s="287">
        <f t="shared" si="1"/>
        <v>0</v>
      </c>
    </row>
    <row r="48" spans="2:15" s="88" customFormat="1" ht="15.75" x14ac:dyDescent="0.25">
      <c r="B48" s="90"/>
      <c r="C48" s="343" t="s">
        <v>62</v>
      </c>
      <c r="D48" s="336" t="s">
        <v>88</v>
      </c>
      <c r="E48" s="463"/>
      <c r="F48" s="542">
        <v>697895</v>
      </c>
      <c r="G48" s="542">
        <v>0</v>
      </c>
      <c r="H48" s="545">
        <v>697895</v>
      </c>
      <c r="I48" s="527">
        <v>403625</v>
      </c>
      <c r="J48" s="306">
        <v>0</v>
      </c>
      <c r="K48" s="528">
        <v>403625</v>
      </c>
      <c r="N48" s="287">
        <f t="shared" si="0"/>
        <v>0</v>
      </c>
      <c r="O48" s="287">
        <f t="shared" si="1"/>
        <v>0</v>
      </c>
    </row>
    <row r="49" spans="2:15" s="88" customFormat="1" ht="15.75" x14ac:dyDescent="0.25">
      <c r="B49" s="90"/>
      <c r="C49" s="346" t="s">
        <v>74</v>
      </c>
      <c r="D49" s="338" t="s">
        <v>89</v>
      </c>
      <c r="E49" s="463"/>
      <c r="F49" s="544">
        <v>0</v>
      </c>
      <c r="G49" s="544">
        <v>0</v>
      </c>
      <c r="H49" s="546">
        <v>0</v>
      </c>
      <c r="I49" s="306">
        <v>0</v>
      </c>
      <c r="J49" s="306">
        <v>0</v>
      </c>
      <c r="K49" s="307">
        <v>0</v>
      </c>
      <c r="N49" s="287">
        <f t="shared" si="0"/>
        <v>0</v>
      </c>
      <c r="O49" s="287">
        <f t="shared" si="1"/>
        <v>0</v>
      </c>
    </row>
    <row r="50" spans="2:15" s="88" customFormat="1" ht="15.75" x14ac:dyDescent="0.25">
      <c r="B50" s="90"/>
      <c r="C50" s="346" t="s">
        <v>75</v>
      </c>
      <c r="D50" s="338" t="s">
        <v>73</v>
      </c>
      <c r="E50" s="463"/>
      <c r="F50" s="544">
        <v>697895</v>
      </c>
      <c r="G50" s="544">
        <v>0</v>
      </c>
      <c r="H50" s="546">
        <v>697895</v>
      </c>
      <c r="I50" s="533">
        <v>403625</v>
      </c>
      <c r="J50" s="306">
        <v>0</v>
      </c>
      <c r="K50" s="534">
        <v>403625</v>
      </c>
      <c r="N50" s="287">
        <f t="shared" si="0"/>
        <v>0</v>
      </c>
      <c r="O50" s="287">
        <f t="shared" si="1"/>
        <v>0</v>
      </c>
    </row>
    <row r="51" spans="2:15" s="93" customFormat="1" ht="15.75" x14ac:dyDescent="0.25">
      <c r="B51" s="92"/>
      <c r="C51" s="349" t="s">
        <v>63</v>
      </c>
      <c r="D51" s="259" t="s">
        <v>328</v>
      </c>
      <c r="E51" s="463" t="s">
        <v>353</v>
      </c>
      <c r="F51" s="541">
        <v>0</v>
      </c>
      <c r="G51" s="541">
        <v>0</v>
      </c>
      <c r="H51" s="545">
        <v>0</v>
      </c>
      <c r="I51" s="306">
        <v>0</v>
      </c>
      <c r="J51" s="306">
        <v>0</v>
      </c>
      <c r="K51" s="307">
        <v>0</v>
      </c>
      <c r="N51" s="287">
        <f t="shared" si="0"/>
        <v>0</v>
      </c>
      <c r="O51" s="287">
        <f t="shared" si="1"/>
        <v>0</v>
      </c>
    </row>
    <row r="52" spans="2:15" s="88" customFormat="1" ht="15.75" x14ac:dyDescent="0.25">
      <c r="B52" s="90"/>
      <c r="C52" s="351" t="s">
        <v>76</v>
      </c>
      <c r="D52" s="336" t="s">
        <v>401</v>
      </c>
      <c r="E52" s="463"/>
      <c r="F52" s="544">
        <v>490843</v>
      </c>
      <c r="G52" s="544">
        <v>0</v>
      </c>
      <c r="H52" s="545">
        <v>490843</v>
      </c>
      <c r="I52" s="306">
        <v>0</v>
      </c>
      <c r="J52" s="306">
        <v>0</v>
      </c>
      <c r="K52" s="307">
        <v>0</v>
      </c>
      <c r="N52" s="287">
        <f t="shared" si="0"/>
        <v>0</v>
      </c>
      <c r="O52" s="287">
        <f t="shared" si="1"/>
        <v>0</v>
      </c>
    </row>
    <row r="53" spans="2:15" s="88" customFormat="1" ht="15.75" x14ac:dyDescent="0.25">
      <c r="B53" s="90"/>
      <c r="C53" s="349" t="s">
        <v>79</v>
      </c>
      <c r="D53" s="336" t="s">
        <v>402</v>
      </c>
      <c r="E53" s="463" t="s">
        <v>354</v>
      </c>
      <c r="F53" s="542">
        <v>2130881</v>
      </c>
      <c r="G53" s="542">
        <v>0</v>
      </c>
      <c r="H53" s="545">
        <v>2130881</v>
      </c>
      <c r="I53" s="527">
        <v>1743986</v>
      </c>
      <c r="J53" s="312">
        <v>0</v>
      </c>
      <c r="K53" s="528">
        <v>1743986</v>
      </c>
      <c r="N53" s="287">
        <f t="shared" si="0"/>
        <v>0</v>
      </c>
      <c r="O53" s="287">
        <f t="shared" si="1"/>
        <v>0</v>
      </c>
    </row>
    <row r="54" spans="2:15" s="88" customFormat="1" ht="15.75" x14ac:dyDescent="0.25">
      <c r="B54" s="90"/>
      <c r="C54" s="349" t="s">
        <v>80</v>
      </c>
      <c r="D54" s="336" t="s">
        <v>91</v>
      </c>
      <c r="E54" s="463" t="s">
        <v>591</v>
      </c>
      <c r="F54" s="542">
        <v>6100479</v>
      </c>
      <c r="G54" s="541">
        <v>134148</v>
      </c>
      <c r="H54" s="545">
        <v>6234627</v>
      </c>
      <c r="I54" s="527">
        <v>1186721</v>
      </c>
      <c r="J54" s="531">
        <v>781201</v>
      </c>
      <c r="K54" s="528">
        <v>1967922</v>
      </c>
      <c r="N54" s="287">
        <f t="shared" si="0"/>
        <v>0</v>
      </c>
      <c r="O54" s="287">
        <f t="shared" si="1"/>
        <v>0</v>
      </c>
    </row>
    <row r="55" spans="2:15" s="88" customFormat="1" ht="15.75" x14ac:dyDescent="0.25">
      <c r="B55" s="90"/>
      <c r="C55" s="424"/>
      <c r="D55" s="425"/>
      <c r="E55" s="467"/>
      <c r="F55" s="544"/>
      <c r="G55" s="542"/>
      <c r="H55" s="545"/>
      <c r="I55" s="533"/>
      <c r="J55" s="527"/>
      <c r="K55" s="528"/>
      <c r="N55" s="287">
        <f t="shared" si="0"/>
        <v>0</v>
      </c>
      <c r="O55" s="287">
        <f t="shared" si="1"/>
        <v>0</v>
      </c>
    </row>
    <row r="56" spans="2:15" s="76" customFormat="1" ht="18.75" x14ac:dyDescent="0.3">
      <c r="B56" s="95"/>
      <c r="C56" s="426"/>
      <c r="D56" s="427" t="s">
        <v>403</v>
      </c>
      <c r="E56" s="468"/>
      <c r="F56" s="547">
        <v>162626051</v>
      </c>
      <c r="G56" s="547">
        <v>113142910</v>
      </c>
      <c r="H56" s="548">
        <v>275768961</v>
      </c>
      <c r="I56" s="535">
        <v>140313578</v>
      </c>
      <c r="J56" s="535">
        <v>91884163</v>
      </c>
      <c r="K56" s="536">
        <v>232197741</v>
      </c>
      <c r="N56" s="287">
        <f t="shared" si="0"/>
        <v>0</v>
      </c>
      <c r="O56" s="287">
        <f t="shared" si="1"/>
        <v>0</v>
      </c>
    </row>
    <row r="57" spans="2:15" s="76" customFormat="1" ht="15.75" x14ac:dyDescent="0.25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75" x14ac:dyDescent="0.25">
      <c r="B58" s="561"/>
      <c r="C58" s="561"/>
      <c r="D58" s="561"/>
      <c r="E58" s="561"/>
      <c r="F58" s="561"/>
      <c r="G58" s="561"/>
      <c r="H58" s="561"/>
      <c r="I58" s="561"/>
      <c r="J58" s="561"/>
      <c r="K58" s="561"/>
    </row>
    <row r="59" spans="2:15" s="76" customFormat="1" x14ac:dyDescent="0.25">
      <c r="B59" s="18"/>
      <c r="C59" s="18"/>
      <c r="D59" s="18"/>
      <c r="E59" s="159"/>
      <c r="F59" s="100"/>
      <c r="G59" s="100"/>
      <c r="H59" s="97"/>
      <c r="I59" s="97"/>
      <c r="J59" s="97"/>
      <c r="K59" s="101"/>
    </row>
    <row r="60" spans="2:15" s="76" customFormat="1" x14ac:dyDescent="0.25">
      <c r="B60" s="18"/>
      <c r="C60" s="18"/>
      <c r="D60" s="18"/>
      <c r="E60" s="159"/>
      <c r="F60" s="100"/>
      <c r="G60" s="100"/>
      <c r="H60" s="97"/>
      <c r="I60" s="97"/>
      <c r="J60" s="97"/>
      <c r="K60" s="102"/>
    </row>
    <row r="61" spans="2:15" x14ac:dyDescent="0.2">
      <c r="B61" s="103"/>
      <c r="C61" s="103"/>
      <c r="D61" s="103" t="s">
        <v>303</v>
      </c>
      <c r="E61" s="160"/>
      <c r="F61" s="104"/>
      <c r="G61" s="104"/>
      <c r="H61" s="148">
        <f>H56-y!H52</f>
        <v>0</v>
      </c>
      <c r="I61" s="34"/>
      <c r="J61" s="34"/>
      <c r="K61" s="148">
        <f>K56-y!K52</f>
        <v>0</v>
      </c>
    </row>
    <row r="62" spans="2:15" x14ac:dyDescent="0.2">
      <c r="B62" s="103"/>
      <c r="C62" s="103"/>
      <c r="D62" s="103" t="s">
        <v>304</v>
      </c>
      <c r="E62" s="160"/>
      <c r="F62" s="104"/>
      <c r="G62" s="104"/>
      <c r="H62" s="148">
        <f>+y!H49-kz!F71</f>
        <v>0</v>
      </c>
      <c r="I62" s="34"/>
      <c r="J62" s="34"/>
    </row>
    <row r="63" spans="2:15" x14ac:dyDescent="0.2">
      <c r="B63" s="103"/>
      <c r="C63" s="103"/>
      <c r="D63" s="103"/>
      <c r="E63" s="160"/>
      <c r="F63" s="104"/>
      <c r="G63" s="104"/>
      <c r="H63" s="34"/>
      <c r="I63" s="34"/>
      <c r="J63" s="34"/>
    </row>
    <row r="64" spans="2:15" x14ac:dyDescent="0.2">
      <c r="F64" s="286">
        <f t="shared" ref="F64:K64" si="2">+F10-F11-F16-F20-F24</f>
        <v>0</v>
      </c>
      <c r="G64" s="286">
        <f t="shared" si="2"/>
        <v>0</v>
      </c>
      <c r="H64" s="286">
        <f t="shared" si="2"/>
        <v>0</v>
      </c>
      <c r="I64" s="286">
        <f t="shared" si="2"/>
        <v>0</v>
      </c>
      <c r="J64" s="286">
        <f t="shared" si="2"/>
        <v>0</v>
      </c>
      <c r="K64" s="286">
        <f t="shared" si="2"/>
        <v>0</v>
      </c>
    </row>
    <row r="65" spans="6:11" x14ac:dyDescent="0.2">
      <c r="F65" s="286">
        <f t="shared" ref="F65:K65" si="3">+F11-F12-F13-F14-F15</f>
        <v>0</v>
      </c>
      <c r="G65" s="286">
        <f t="shared" si="3"/>
        <v>0</v>
      </c>
      <c r="H65" s="286">
        <f t="shared" si="3"/>
        <v>0</v>
      </c>
      <c r="I65" s="286">
        <f t="shared" si="3"/>
        <v>0</v>
      </c>
      <c r="J65" s="286">
        <f t="shared" si="3"/>
        <v>0</v>
      </c>
      <c r="K65" s="286">
        <f t="shared" si="3"/>
        <v>0</v>
      </c>
    </row>
    <row r="66" spans="6:11" x14ac:dyDescent="0.2">
      <c r="F66" s="286">
        <f t="shared" ref="F66:K66" si="4">+F16-F17-F18-F19</f>
        <v>0</v>
      </c>
      <c r="G66" s="286">
        <f t="shared" si="4"/>
        <v>0</v>
      </c>
      <c r="H66" s="286">
        <f t="shared" si="4"/>
        <v>0</v>
      </c>
      <c r="I66" s="286">
        <f t="shared" si="4"/>
        <v>0</v>
      </c>
      <c r="J66" s="286">
        <f t="shared" si="4"/>
        <v>0</v>
      </c>
      <c r="K66" s="286">
        <f t="shared" si="4"/>
        <v>0</v>
      </c>
    </row>
    <row r="67" spans="6:11" x14ac:dyDescent="0.2">
      <c r="F67" s="286">
        <f t="shared" ref="F67:K67" si="5">+F20-F21-F22-F23</f>
        <v>0</v>
      </c>
      <c r="G67" s="286">
        <f t="shared" si="5"/>
        <v>0</v>
      </c>
      <c r="H67" s="286">
        <f t="shared" si="5"/>
        <v>0</v>
      </c>
      <c r="I67" s="286">
        <f t="shared" si="5"/>
        <v>0</v>
      </c>
      <c r="J67" s="286">
        <f t="shared" si="5"/>
        <v>0</v>
      </c>
      <c r="K67" s="286">
        <f t="shared" si="5"/>
        <v>0</v>
      </c>
    </row>
    <row r="68" spans="6:11" x14ac:dyDescent="0.2">
      <c r="F68" s="286">
        <f t="shared" ref="F68:K68" si="6">+F24-F25-F26</f>
        <v>0</v>
      </c>
      <c r="G68" s="286">
        <f t="shared" si="6"/>
        <v>0</v>
      </c>
      <c r="H68" s="286">
        <f t="shared" si="6"/>
        <v>0</v>
      </c>
      <c r="I68" s="286">
        <f t="shared" si="6"/>
        <v>0</v>
      </c>
      <c r="J68" s="286">
        <f t="shared" si="6"/>
        <v>0</v>
      </c>
      <c r="K68" s="286">
        <f t="shared" si="6"/>
        <v>0</v>
      </c>
    </row>
    <row r="69" spans="6:11" x14ac:dyDescent="0.2">
      <c r="F69" s="286">
        <f t="shared" ref="F69:K69" si="7">+F27-F28-F29-F30-F33</f>
        <v>0</v>
      </c>
      <c r="G69" s="286">
        <f t="shared" si="7"/>
        <v>0</v>
      </c>
      <c r="H69" s="286">
        <f t="shared" si="7"/>
        <v>0</v>
      </c>
      <c r="I69" s="286">
        <f t="shared" si="7"/>
        <v>0</v>
      </c>
      <c r="J69" s="286">
        <f t="shared" si="7"/>
        <v>0</v>
      </c>
      <c r="K69" s="286">
        <f t="shared" si="7"/>
        <v>0</v>
      </c>
    </row>
    <row r="70" spans="6:11" x14ac:dyDescent="0.2">
      <c r="F70" s="286">
        <f t="shared" ref="F70:K70" si="8">+F30-F31-F32</f>
        <v>0</v>
      </c>
      <c r="G70" s="286">
        <f t="shared" si="8"/>
        <v>0</v>
      </c>
      <c r="H70" s="286">
        <f t="shared" si="8"/>
        <v>0</v>
      </c>
      <c r="I70" s="286">
        <f t="shared" si="8"/>
        <v>0</v>
      </c>
      <c r="J70" s="286">
        <f t="shared" si="8"/>
        <v>0</v>
      </c>
      <c r="K70" s="286">
        <f t="shared" si="8"/>
        <v>0</v>
      </c>
    </row>
    <row r="71" spans="6:11" x14ac:dyDescent="0.2">
      <c r="F71" s="286">
        <f t="shared" ref="F71:K71" si="9">+F34-F35-F36</f>
        <v>0</v>
      </c>
      <c r="G71" s="286">
        <f t="shared" si="9"/>
        <v>0</v>
      </c>
      <c r="H71" s="286">
        <f t="shared" si="9"/>
        <v>0</v>
      </c>
      <c r="I71" s="286">
        <f t="shared" si="9"/>
        <v>0</v>
      </c>
      <c r="J71" s="286">
        <f t="shared" si="9"/>
        <v>0</v>
      </c>
      <c r="K71" s="286">
        <f t="shared" si="9"/>
        <v>0</v>
      </c>
    </row>
    <row r="72" spans="6:11" x14ac:dyDescent="0.2">
      <c r="F72" s="286">
        <f t="shared" ref="F72:K72" si="10">+F37-F38-F41-F44</f>
        <v>0</v>
      </c>
      <c r="G72" s="286">
        <f t="shared" si="10"/>
        <v>0</v>
      </c>
      <c r="H72" s="286">
        <f t="shared" si="10"/>
        <v>0</v>
      </c>
      <c r="I72" s="286">
        <f t="shared" si="10"/>
        <v>0</v>
      </c>
      <c r="J72" s="286">
        <f t="shared" si="10"/>
        <v>0</v>
      </c>
      <c r="K72" s="286">
        <f t="shared" si="10"/>
        <v>0</v>
      </c>
    </row>
    <row r="73" spans="6:11" x14ac:dyDescent="0.2">
      <c r="F73" s="286">
        <f t="shared" ref="F73:K73" si="11">+F38-F39-F40</f>
        <v>0</v>
      </c>
      <c r="G73" s="286">
        <f t="shared" si="11"/>
        <v>0</v>
      </c>
      <c r="H73" s="286">
        <f t="shared" si="11"/>
        <v>0</v>
      </c>
      <c r="I73" s="286">
        <f t="shared" si="11"/>
        <v>0</v>
      </c>
      <c r="J73" s="286">
        <f t="shared" si="11"/>
        <v>0</v>
      </c>
      <c r="K73" s="286">
        <f t="shared" si="11"/>
        <v>0</v>
      </c>
    </row>
    <row r="74" spans="6:11" x14ac:dyDescent="0.2">
      <c r="F74" s="286">
        <f t="shared" ref="F74:K74" si="12">+F41-F42-F43</f>
        <v>0</v>
      </c>
      <c r="G74" s="286">
        <f t="shared" si="12"/>
        <v>0</v>
      </c>
      <c r="H74" s="286">
        <f t="shared" si="12"/>
        <v>0</v>
      </c>
      <c r="I74" s="286">
        <f t="shared" si="12"/>
        <v>0</v>
      </c>
      <c r="J74" s="286">
        <f t="shared" si="12"/>
        <v>0</v>
      </c>
      <c r="K74" s="286">
        <f t="shared" si="12"/>
        <v>0</v>
      </c>
    </row>
    <row r="75" spans="6:11" x14ac:dyDescent="0.2">
      <c r="F75" s="286">
        <f t="shared" ref="F75:K75" si="13">+F44-F45-F46</f>
        <v>0</v>
      </c>
      <c r="G75" s="286">
        <f t="shared" si="13"/>
        <v>0</v>
      </c>
      <c r="H75" s="286">
        <f t="shared" si="13"/>
        <v>0</v>
      </c>
      <c r="I75" s="286">
        <f t="shared" si="13"/>
        <v>0</v>
      </c>
      <c r="J75" s="286">
        <f t="shared" si="13"/>
        <v>0</v>
      </c>
      <c r="K75" s="286">
        <f t="shared" si="13"/>
        <v>0</v>
      </c>
    </row>
    <row r="76" spans="6:11" x14ac:dyDescent="0.2">
      <c r="F76" s="286">
        <f t="shared" ref="F76:K76" si="14">+F37-F38-F41-F44</f>
        <v>0</v>
      </c>
      <c r="G76" s="286">
        <f t="shared" si="14"/>
        <v>0</v>
      </c>
      <c r="H76" s="286">
        <f t="shared" si="14"/>
        <v>0</v>
      </c>
      <c r="I76" s="286">
        <f t="shared" si="14"/>
        <v>0</v>
      </c>
      <c r="J76" s="286">
        <f t="shared" si="14"/>
        <v>0</v>
      </c>
      <c r="K76" s="286">
        <f t="shared" si="14"/>
        <v>0</v>
      </c>
    </row>
    <row r="77" spans="6:11" x14ac:dyDescent="0.2">
      <c r="F77" s="286">
        <f t="shared" ref="F77:K77" si="15">+F38-SUM(F39:F40)</f>
        <v>0</v>
      </c>
      <c r="G77" s="286">
        <f t="shared" si="15"/>
        <v>0</v>
      </c>
      <c r="H77" s="286">
        <f t="shared" si="15"/>
        <v>0</v>
      </c>
      <c r="I77" s="286">
        <f t="shared" si="15"/>
        <v>0</v>
      </c>
      <c r="J77" s="286">
        <f t="shared" si="15"/>
        <v>0</v>
      </c>
      <c r="K77" s="286">
        <f t="shared" si="15"/>
        <v>0</v>
      </c>
    </row>
    <row r="78" spans="6:11" x14ac:dyDescent="0.2">
      <c r="F78" s="286">
        <f t="shared" ref="F78:K78" si="16">+F41-SUM(F42:F43)</f>
        <v>0</v>
      </c>
      <c r="G78" s="286">
        <f t="shared" si="16"/>
        <v>0</v>
      </c>
      <c r="H78" s="286">
        <f t="shared" si="16"/>
        <v>0</v>
      </c>
      <c r="I78" s="286">
        <f t="shared" si="16"/>
        <v>0</v>
      </c>
      <c r="J78" s="286">
        <f t="shared" si="16"/>
        <v>0</v>
      </c>
      <c r="K78" s="286">
        <f t="shared" si="16"/>
        <v>0</v>
      </c>
    </row>
    <row r="79" spans="6:11" x14ac:dyDescent="0.2">
      <c r="F79" s="286">
        <f t="shared" ref="F79:K79" si="17">+F44-SUM(F45:F46)</f>
        <v>0</v>
      </c>
      <c r="G79" s="286">
        <f t="shared" si="17"/>
        <v>0</v>
      </c>
      <c r="H79" s="286">
        <f t="shared" si="17"/>
        <v>0</v>
      </c>
      <c r="I79" s="286">
        <f t="shared" si="17"/>
        <v>0</v>
      </c>
      <c r="J79" s="286">
        <f t="shared" si="17"/>
        <v>0</v>
      </c>
      <c r="K79" s="286">
        <f t="shared" si="17"/>
        <v>0</v>
      </c>
    </row>
    <row r="80" spans="6:11" x14ac:dyDescent="0.2">
      <c r="F80" s="286">
        <f t="shared" ref="F80:K80" si="18">+F48-SUM(F49:F50)</f>
        <v>0</v>
      </c>
      <c r="G80" s="286">
        <f t="shared" si="18"/>
        <v>0</v>
      </c>
      <c r="H80" s="286">
        <f t="shared" si="18"/>
        <v>0</v>
      </c>
      <c r="I80" s="286">
        <f t="shared" si="18"/>
        <v>0</v>
      </c>
      <c r="J80" s="286">
        <f t="shared" si="18"/>
        <v>0</v>
      </c>
      <c r="K80" s="286">
        <f t="shared" si="18"/>
        <v>0</v>
      </c>
    </row>
    <row r="81" spans="6:11" x14ac:dyDescent="0.2">
      <c r="F81" s="286">
        <f t="shared" ref="F81:K81" si="19">+F56-F10-F27-F34-F37-F47-F48-F51-F52-F53-F54</f>
        <v>0</v>
      </c>
      <c r="G81" s="286">
        <f t="shared" si="19"/>
        <v>0</v>
      </c>
      <c r="H81" s="286">
        <f t="shared" si="19"/>
        <v>0</v>
      </c>
      <c r="I81" s="286">
        <f t="shared" si="19"/>
        <v>0</v>
      </c>
      <c r="J81" s="286">
        <f t="shared" si="19"/>
        <v>0</v>
      </c>
      <c r="K81" s="286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konsolide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/>
  </sheetViews>
  <sheetFormatPr defaultColWidth="9.140625" defaultRowHeight="15.75" x14ac:dyDescent="0.25"/>
  <cols>
    <col min="1" max="1" width="2.42578125" style="24" customWidth="1"/>
    <col min="2" max="2" width="3.7109375" style="24" customWidth="1"/>
    <col min="3" max="3" width="9" style="124" bestFit="1" customWidth="1"/>
    <col min="4" max="4" width="55.7109375" style="24" customWidth="1"/>
    <col min="5" max="5" width="8.42578125" style="125" customWidth="1"/>
    <col min="6" max="6" width="14.7109375" style="98" customWidth="1"/>
    <col min="7" max="7" width="14.7109375" style="14" customWidth="1"/>
    <col min="8" max="11" width="14.7109375" style="98" customWidth="1"/>
    <col min="12" max="16384" width="9.140625" style="24"/>
  </cols>
  <sheetData>
    <row r="1" spans="2:15" ht="9.9499999999999993" customHeight="1" x14ac:dyDescent="0.25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25">
      <c r="B2" s="558" t="s">
        <v>594</v>
      </c>
      <c r="C2" s="559"/>
      <c r="D2" s="559"/>
      <c r="E2" s="559"/>
      <c r="F2" s="559"/>
      <c r="G2" s="559"/>
      <c r="H2" s="559"/>
      <c r="I2" s="559"/>
      <c r="J2" s="559"/>
      <c r="K2" s="560"/>
    </row>
    <row r="3" spans="2:15" ht="9.9499999999999993" customHeight="1" x14ac:dyDescent="0.25">
      <c r="B3" s="77"/>
      <c r="C3" s="108"/>
      <c r="D3" s="14"/>
      <c r="E3" s="109"/>
      <c r="F3" s="14"/>
      <c r="H3" s="16"/>
      <c r="I3" s="16"/>
      <c r="J3" s="16"/>
      <c r="K3" s="78"/>
    </row>
    <row r="4" spans="2:15" ht="9.9499999999999993" customHeight="1" x14ac:dyDescent="0.25">
      <c r="B4" s="79"/>
      <c r="C4" s="110"/>
      <c r="D4" s="5"/>
      <c r="E4" s="111"/>
      <c r="F4" s="569" t="s">
        <v>357</v>
      </c>
      <c r="G4" s="569"/>
      <c r="H4" s="569"/>
      <c r="I4" s="569" t="s">
        <v>357</v>
      </c>
      <c r="J4" s="569"/>
      <c r="K4" s="571"/>
    </row>
    <row r="5" spans="2:15" ht="15.75" customHeight="1" x14ac:dyDescent="0.25">
      <c r="B5" s="77"/>
      <c r="C5" s="108"/>
      <c r="D5" s="14"/>
      <c r="E5" s="112"/>
      <c r="F5" s="570"/>
      <c r="G5" s="570"/>
      <c r="H5" s="570"/>
      <c r="I5" s="570"/>
      <c r="J5" s="570"/>
      <c r="K5" s="572"/>
    </row>
    <row r="6" spans="2:15" ht="15.75" customHeight="1" x14ac:dyDescent="0.25">
      <c r="B6" s="77"/>
      <c r="C6" s="108"/>
      <c r="D6" s="14"/>
      <c r="E6" s="112"/>
      <c r="F6" s="81"/>
      <c r="G6" s="82" t="s">
        <v>69</v>
      </c>
      <c r="H6" s="433"/>
      <c r="I6" s="81"/>
      <c r="J6" s="82" t="s">
        <v>70</v>
      </c>
      <c r="K6" s="537"/>
    </row>
    <row r="7" spans="2:15" ht="15.75" customHeight="1" x14ac:dyDescent="0.25">
      <c r="B7" s="77"/>
      <c r="C7" s="108"/>
      <c r="D7" s="14"/>
      <c r="E7" s="112"/>
      <c r="F7" s="563" t="s">
        <v>602</v>
      </c>
      <c r="G7" s="564"/>
      <c r="H7" s="565"/>
      <c r="I7" s="575" t="s">
        <v>305</v>
      </c>
      <c r="J7" s="575"/>
      <c r="K7" s="576"/>
    </row>
    <row r="8" spans="2:15" ht="18.75" customHeight="1" x14ac:dyDescent="0.25">
      <c r="B8" s="77"/>
      <c r="C8" s="108"/>
      <c r="D8" s="20" t="s">
        <v>448</v>
      </c>
      <c r="E8" s="112" t="s">
        <v>2</v>
      </c>
      <c r="F8" s="84"/>
      <c r="G8" s="85" t="s">
        <v>604</v>
      </c>
      <c r="H8" s="430"/>
      <c r="I8" s="84"/>
      <c r="J8" s="85" t="s">
        <v>600</v>
      </c>
      <c r="K8" s="540"/>
    </row>
    <row r="9" spans="2:15" x14ac:dyDescent="0.25">
      <c r="B9" s="77"/>
      <c r="C9" s="108"/>
      <c r="D9" s="14"/>
      <c r="E9" s="573" t="s">
        <v>360</v>
      </c>
      <c r="F9" s="431" t="s">
        <v>183</v>
      </c>
      <c r="G9" s="431" t="s">
        <v>71</v>
      </c>
      <c r="H9" s="431" t="s">
        <v>72</v>
      </c>
      <c r="I9" s="431" t="s">
        <v>183</v>
      </c>
      <c r="J9" s="431" t="s">
        <v>71</v>
      </c>
      <c r="K9" s="432" t="s">
        <v>72</v>
      </c>
    </row>
    <row r="10" spans="2:15" ht="3.75" hidden="1" customHeight="1" x14ac:dyDescent="0.25">
      <c r="B10" s="2"/>
      <c r="C10" s="3"/>
      <c r="D10" s="10"/>
      <c r="E10" s="574"/>
      <c r="F10" s="113"/>
      <c r="G10" s="114"/>
      <c r="H10" s="436"/>
      <c r="I10" s="437"/>
      <c r="J10" s="115"/>
      <c r="K10" s="116"/>
    </row>
    <row r="11" spans="2:15" s="118" customFormat="1" x14ac:dyDescent="0.25">
      <c r="B11" s="117"/>
      <c r="C11" s="352" t="s">
        <v>36</v>
      </c>
      <c r="D11" s="289" t="s">
        <v>92</v>
      </c>
      <c r="E11" s="323" t="s">
        <v>343</v>
      </c>
      <c r="F11" s="304">
        <v>110411343</v>
      </c>
      <c r="G11" s="304">
        <v>77831817</v>
      </c>
      <c r="H11" s="304">
        <v>188243160</v>
      </c>
      <c r="I11" s="304">
        <v>99130904</v>
      </c>
      <c r="J11" s="304">
        <v>77817163</v>
      </c>
      <c r="K11" s="305">
        <v>176948067</v>
      </c>
      <c r="N11" s="303">
        <f>+H11-F11-G11</f>
        <v>0</v>
      </c>
      <c r="O11" s="303">
        <f>+K11-I11-J11</f>
        <v>0</v>
      </c>
    </row>
    <row r="12" spans="2:15" s="118" customFormat="1" x14ac:dyDescent="0.25">
      <c r="B12" s="25"/>
      <c r="C12" s="261" t="s">
        <v>38</v>
      </c>
      <c r="D12" s="262" t="s">
        <v>404</v>
      </c>
      <c r="E12" s="324" t="s">
        <v>344</v>
      </c>
      <c r="F12" s="306">
        <v>12276574</v>
      </c>
      <c r="G12" s="306">
        <v>8171344</v>
      </c>
      <c r="H12" s="306">
        <v>20447918</v>
      </c>
      <c r="I12" s="306">
        <v>7730559</v>
      </c>
      <c r="J12" s="306">
        <v>9090751</v>
      </c>
      <c r="K12" s="307">
        <v>16821310</v>
      </c>
      <c r="N12" s="303">
        <f t="shared" ref="N12:N52" si="0">+H12-F12-G12</f>
        <v>0</v>
      </c>
      <c r="O12" s="303">
        <f t="shared" ref="O12:O52" si="1">+K12-I12-J12</f>
        <v>0</v>
      </c>
    </row>
    <row r="13" spans="2:15" s="118" customFormat="1" x14ac:dyDescent="0.25">
      <c r="B13" s="25"/>
      <c r="C13" s="261" t="s">
        <v>50</v>
      </c>
      <c r="D13" s="262" t="s">
        <v>331</v>
      </c>
      <c r="E13" s="324" t="s">
        <v>345</v>
      </c>
      <c r="F13" s="306">
        <v>13955580</v>
      </c>
      <c r="G13" s="306">
        <v>0</v>
      </c>
      <c r="H13" s="306">
        <v>13955580</v>
      </c>
      <c r="I13" s="306">
        <v>5447</v>
      </c>
      <c r="J13" s="306">
        <v>0</v>
      </c>
      <c r="K13" s="307">
        <v>5447</v>
      </c>
      <c r="N13" s="303">
        <f t="shared" si="0"/>
        <v>0</v>
      </c>
      <c r="O13" s="303">
        <f t="shared" si="1"/>
        <v>0</v>
      </c>
    </row>
    <row r="14" spans="2:15" x14ac:dyDescent="0.25">
      <c r="B14" s="2"/>
      <c r="C14" s="353" t="s">
        <v>60</v>
      </c>
      <c r="D14" s="290" t="s">
        <v>93</v>
      </c>
      <c r="E14" s="324" t="s">
        <v>346</v>
      </c>
      <c r="F14" s="306">
        <v>1954034</v>
      </c>
      <c r="G14" s="306">
        <v>0</v>
      </c>
      <c r="H14" s="306">
        <v>1954034</v>
      </c>
      <c r="I14" s="306">
        <v>105125</v>
      </c>
      <c r="J14" s="306">
        <v>0</v>
      </c>
      <c r="K14" s="307">
        <v>105125</v>
      </c>
      <c r="N14" s="303">
        <f t="shared" si="0"/>
        <v>0</v>
      </c>
      <c r="O14" s="303">
        <f t="shared" si="1"/>
        <v>0</v>
      </c>
    </row>
    <row r="15" spans="2:15" s="118" customFormat="1" ht="31.5" x14ac:dyDescent="0.25">
      <c r="B15" s="25"/>
      <c r="C15" s="354" t="s">
        <v>61</v>
      </c>
      <c r="D15" s="291" t="s">
        <v>405</v>
      </c>
      <c r="E15" s="324"/>
      <c r="F15" s="306">
        <v>0</v>
      </c>
      <c r="G15" s="306">
        <v>0</v>
      </c>
      <c r="H15" s="306">
        <v>0</v>
      </c>
      <c r="I15" s="306">
        <v>0</v>
      </c>
      <c r="J15" s="306">
        <v>0</v>
      </c>
      <c r="K15" s="307">
        <v>0</v>
      </c>
      <c r="N15" s="303">
        <f t="shared" si="0"/>
        <v>0</v>
      </c>
      <c r="O15" s="303">
        <f t="shared" si="1"/>
        <v>0</v>
      </c>
    </row>
    <row r="16" spans="2:15" s="118" customFormat="1" x14ac:dyDescent="0.25">
      <c r="B16" s="25"/>
      <c r="C16" s="355" t="s">
        <v>62</v>
      </c>
      <c r="D16" s="292" t="s">
        <v>406</v>
      </c>
      <c r="E16" s="324" t="s">
        <v>347</v>
      </c>
      <c r="F16" s="306">
        <v>655924</v>
      </c>
      <c r="G16" s="306">
        <v>209213</v>
      </c>
      <c r="H16" s="306">
        <v>865137</v>
      </c>
      <c r="I16" s="306">
        <v>182135</v>
      </c>
      <c r="J16" s="306">
        <v>288681</v>
      </c>
      <c r="K16" s="307">
        <v>470816</v>
      </c>
      <c r="N16" s="303">
        <f t="shared" si="0"/>
        <v>0</v>
      </c>
      <c r="O16" s="303">
        <f t="shared" si="1"/>
        <v>0</v>
      </c>
    </row>
    <row r="17" spans="2:15" s="118" customFormat="1" ht="31.5" x14ac:dyDescent="0.25">
      <c r="B17" s="25"/>
      <c r="C17" s="356" t="s">
        <v>74</v>
      </c>
      <c r="D17" s="293" t="s">
        <v>407</v>
      </c>
      <c r="E17" s="324"/>
      <c r="F17" s="309">
        <v>655924</v>
      </c>
      <c r="G17" s="309">
        <v>209213</v>
      </c>
      <c r="H17" s="308">
        <v>865137</v>
      </c>
      <c r="I17" s="309">
        <v>182135</v>
      </c>
      <c r="J17" s="309">
        <v>288681</v>
      </c>
      <c r="K17" s="310">
        <v>470816</v>
      </c>
      <c r="N17" s="303">
        <f t="shared" si="0"/>
        <v>0</v>
      </c>
      <c r="O17" s="303">
        <f t="shared" si="1"/>
        <v>0</v>
      </c>
    </row>
    <row r="18" spans="2:15" s="118" customFormat="1" ht="31.5" x14ac:dyDescent="0.25">
      <c r="B18" s="25"/>
      <c r="C18" s="356" t="s">
        <v>75</v>
      </c>
      <c r="D18" s="293" t="s">
        <v>408</v>
      </c>
      <c r="E18" s="324"/>
      <c r="F18" s="309">
        <v>0</v>
      </c>
      <c r="G18" s="309">
        <v>0</v>
      </c>
      <c r="H18" s="308">
        <v>0</v>
      </c>
      <c r="I18" s="309">
        <v>0</v>
      </c>
      <c r="J18" s="309">
        <v>0</v>
      </c>
      <c r="K18" s="310">
        <v>0</v>
      </c>
      <c r="N18" s="303">
        <f t="shared" si="0"/>
        <v>0</v>
      </c>
      <c r="O18" s="303">
        <f t="shared" si="1"/>
        <v>0</v>
      </c>
    </row>
    <row r="19" spans="2:15" s="118" customFormat="1" ht="31.5" x14ac:dyDescent="0.25">
      <c r="B19" s="25"/>
      <c r="C19" s="261" t="s">
        <v>63</v>
      </c>
      <c r="D19" s="290" t="s">
        <v>566</v>
      </c>
      <c r="E19" s="557" t="s">
        <v>348</v>
      </c>
      <c r="F19" s="306">
        <v>807722</v>
      </c>
      <c r="G19" s="306">
        <v>5950</v>
      </c>
      <c r="H19" s="306">
        <v>813672</v>
      </c>
      <c r="I19" s="306">
        <v>591066</v>
      </c>
      <c r="J19" s="306">
        <v>1921</v>
      </c>
      <c r="K19" s="307">
        <v>592987</v>
      </c>
      <c r="N19" s="303">
        <f t="shared" si="0"/>
        <v>0</v>
      </c>
      <c r="O19" s="303">
        <f t="shared" si="1"/>
        <v>0</v>
      </c>
    </row>
    <row r="20" spans="2:15" x14ac:dyDescent="0.25">
      <c r="B20" s="2"/>
      <c r="C20" s="261" t="s">
        <v>409</v>
      </c>
      <c r="D20" s="290" t="s">
        <v>94</v>
      </c>
      <c r="E20" s="324" t="s">
        <v>349</v>
      </c>
      <c r="F20" s="312">
        <v>1813552</v>
      </c>
      <c r="G20" s="315">
        <v>392508</v>
      </c>
      <c r="H20" s="306">
        <v>2206060</v>
      </c>
      <c r="I20" s="312">
        <v>2572322</v>
      </c>
      <c r="J20" s="312">
        <v>307370</v>
      </c>
      <c r="K20" s="307">
        <v>2879692</v>
      </c>
      <c r="N20" s="303">
        <f t="shared" si="0"/>
        <v>0</v>
      </c>
      <c r="O20" s="303">
        <f t="shared" si="1"/>
        <v>0</v>
      </c>
    </row>
    <row r="21" spans="2:15" s="118" customFormat="1" x14ac:dyDescent="0.25">
      <c r="B21" s="25"/>
      <c r="C21" s="358" t="s">
        <v>77</v>
      </c>
      <c r="D21" s="295" t="s">
        <v>217</v>
      </c>
      <c r="E21" s="324"/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11">
        <v>0</v>
      </c>
      <c r="N21" s="303">
        <f t="shared" si="0"/>
        <v>0</v>
      </c>
      <c r="O21" s="303">
        <f t="shared" si="1"/>
        <v>0</v>
      </c>
    </row>
    <row r="22" spans="2:15" s="118" customFormat="1" x14ac:dyDescent="0.25">
      <c r="B22" s="25"/>
      <c r="C22" s="358" t="s">
        <v>78</v>
      </c>
      <c r="D22" s="294" t="s">
        <v>229</v>
      </c>
      <c r="E22" s="324"/>
      <c r="F22" s="308">
        <v>952151</v>
      </c>
      <c r="G22" s="308">
        <v>0</v>
      </c>
      <c r="H22" s="308">
        <v>952151</v>
      </c>
      <c r="I22" s="308">
        <v>1108961</v>
      </c>
      <c r="J22" s="308">
        <v>0</v>
      </c>
      <c r="K22" s="311">
        <v>1108961</v>
      </c>
      <c r="N22" s="303">
        <f t="shared" si="0"/>
        <v>0</v>
      </c>
      <c r="O22" s="303">
        <f t="shared" si="1"/>
        <v>0</v>
      </c>
    </row>
    <row r="23" spans="2:15" s="118" customFormat="1" x14ac:dyDescent="0.25">
      <c r="B23" s="25"/>
      <c r="C23" s="358" t="s">
        <v>182</v>
      </c>
      <c r="D23" s="294" t="s">
        <v>307</v>
      </c>
      <c r="E23" s="324"/>
      <c r="F23" s="308">
        <v>0</v>
      </c>
      <c r="G23" s="308">
        <v>0</v>
      </c>
      <c r="H23" s="308">
        <v>0</v>
      </c>
      <c r="I23" s="308">
        <v>0</v>
      </c>
      <c r="J23" s="308">
        <v>0</v>
      </c>
      <c r="K23" s="311">
        <v>0</v>
      </c>
      <c r="N23" s="303">
        <f t="shared" si="0"/>
        <v>0</v>
      </c>
      <c r="O23" s="303">
        <f t="shared" si="1"/>
        <v>0</v>
      </c>
    </row>
    <row r="24" spans="2:15" s="118" customFormat="1" x14ac:dyDescent="0.25">
      <c r="B24" s="25"/>
      <c r="C24" s="358" t="s">
        <v>233</v>
      </c>
      <c r="D24" s="294" t="s">
        <v>95</v>
      </c>
      <c r="E24" s="324"/>
      <c r="F24" s="308">
        <v>861401</v>
      </c>
      <c r="G24" s="308">
        <v>392508</v>
      </c>
      <c r="H24" s="308">
        <v>1253909</v>
      </c>
      <c r="I24" s="308">
        <v>1463361</v>
      </c>
      <c r="J24" s="308">
        <v>307370</v>
      </c>
      <c r="K24" s="311">
        <v>1770731</v>
      </c>
      <c r="N24" s="303">
        <f t="shared" si="0"/>
        <v>0</v>
      </c>
      <c r="O24" s="303">
        <f t="shared" si="1"/>
        <v>0</v>
      </c>
    </row>
    <row r="25" spans="2:15" s="118" customFormat="1" x14ac:dyDescent="0.25">
      <c r="B25" s="25"/>
      <c r="C25" s="261" t="s">
        <v>79</v>
      </c>
      <c r="D25" s="296" t="s">
        <v>410</v>
      </c>
      <c r="E25" s="324" t="s">
        <v>350</v>
      </c>
      <c r="F25" s="306">
        <v>578911</v>
      </c>
      <c r="G25" s="306">
        <v>0</v>
      </c>
      <c r="H25" s="306">
        <v>578911</v>
      </c>
      <c r="I25" s="306">
        <v>616698</v>
      </c>
      <c r="J25" s="306">
        <v>0</v>
      </c>
      <c r="K25" s="307">
        <v>616698</v>
      </c>
      <c r="N25" s="303">
        <f t="shared" si="0"/>
        <v>0</v>
      </c>
      <c r="O25" s="303">
        <f t="shared" si="1"/>
        <v>0</v>
      </c>
    </row>
    <row r="26" spans="2:15" x14ac:dyDescent="0.25">
      <c r="B26" s="2"/>
      <c r="C26" s="261" t="s">
        <v>80</v>
      </c>
      <c r="D26" s="296" t="s">
        <v>411</v>
      </c>
      <c r="E26" s="324" t="s">
        <v>351</v>
      </c>
      <c r="F26" s="306">
        <v>0</v>
      </c>
      <c r="G26" s="306">
        <v>0</v>
      </c>
      <c r="H26" s="306">
        <v>0</v>
      </c>
      <c r="I26" s="306">
        <v>0</v>
      </c>
      <c r="J26" s="306">
        <v>0</v>
      </c>
      <c r="K26" s="307">
        <v>0</v>
      </c>
      <c r="N26" s="303">
        <f t="shared" si="0"/>
        <v>0</v>
      </c>
      <c r="O26" s="303">
        <f t="shared" si="1"/>
        <v>0</v>
      </c>
    </row>
    <row r="27" spans="2:15" ht="47.25" x14ac:dyDescent="0.25">
      <c r="B27" s="2"/>
      <c r="C27" s="261" t="s">
        <v>81</v>
      </c>
      <c r="D27" s="288" t="s">
        <v>330</v>
      </c>
      <c r="E27" s="324" t="s">
        <v>352</v>
      </c>
      <c r="F27" s="306">
        <v>0</v>
      </c>
      <c r="G27" s="306">
        <v>0</v>
      </c>
      <c r="H27" s="306">
        <v>0</v>
      </c>
      <c r="I27" s="306">
        <v>0</v>
      </c>
      <c r="J27" s="306">
        <v>0</v>
      </c>
      <c r="K27" s="307">
        <v>0</v>
      </c>
      <c r="N27" s="303">
        <f t="shared" si="0"/>
        <v>0</v>
      </c>
      <c r="O27" s="303">
        <f t="shared" si="1"/>
        <v>0</v>
      </c>
    </row>
    <row r="28" spans="2:15" x14ac:dyDescent="0.25">
      <c r="B28" s="2"/>
      <c r="C28" s="358" t="s">
        <v>196</v>
      </c>
      <c r="D28" s="257" t="s">
        <v>393</v>
      </c>
      <c r="E28" s="324"/>
      <c r="F28" s="309">
        <v>0</v>
      </c>
      <c r="G28" s="309">
        <v>0</v>
      </c>
      <c r="H28" s="308">
        <v>0</v>
      </c>
      <c r="I28" s="309">
        <v>0</v>
      </c>
      <c r="J28" s="309">
        <v>0</v>
      </c>
      <c r="K28" s="311">
        <v>0</v>
      </c>
      <c r="N28" s="303">
        <f t="shared" si="0"/>
        <v>0</v>
      </c>
      <c r="O28" s="303">
        <f t="shared" si="1"/>
        <v>0</v>
      </c>
    </row>
    <row r="29" spans="2:15" x14ac:dyDescent="0.25">
      <c r="B29" s="2"/>
      <c r="C29" s="358" t="s">
        <v>197</v>
      </c>
      <c r="D29" s="257" t="s">
        <v>306</v>
      </c>
      <c r="E29" s="324"/>
      <c r="F29" s="309">
        <v>0</v>
      </c>
      <c r="G29" s="309">
        <v>0</v>
      </c>
      <c r="H29" s="308">
        <v>0</v>
      </c>
      <c r="I29" s="309">
        <v>0</v>
      </c>
      <c r="J29" s="309">
        <v>0</v>
      </c>
      <c r="K29" s="311">
        <v>0</v>
      </c>
      <c r="N29" s="303">
        <f t="shared" si="0"/>
        <v>0</v>
      </c>
      <c r="O29" s="303">
        <f t="shared" si="1"/>
        <v>0</v>
      </c>
    </row>
    <row r="30" spans="2:15" x14ac:dyDescent="0.25">
      <c r="B30" s="2"/>
      <c r="C30" s="261" t="s">
        <v>82</v>
      </c>
      <c r="D30" s="296" t="s">
        <v>412</v>
      </c>
      <c r="E30" s="324" t="s">
        <v>353</v>
      </c>
      <c r="F30" s="306">
        <v>0</v>
      </c>
      <c r="G30" s="306">
        <v>8730615</v>
      </c>
      <c r="H30" s="306">
        <v>8730615</v>
      </c>
      <c r="I30" s="306">
        <v>0</v>
      </c>
      <c r="J30" s="306">
        <v>7364950</v>
      </c>
      <c r="K30" s="307">
        <v>7364950</v>
      </c>
      <c r="N30" s="303">
        <f t="shared" si="0"/>
        <v>0</v>
      </c>
      <c r="O30" s="303">
        <f t="shared" si="1"/>
        <v>0</v>
      </c>
    </row>
    <row r="31" spans="2:15" x14ac:dyDescent="0.25">
      <c r="B31" s="2"/>
      <c r="C31" s="358" t="s">
        <v>231</v>
      </c>
      <c r="D31" s="297" t="s">
        <v>228</v>
      </c>
      <c r="E31" s="324"/>
      <c r="F31" s="309">
        <v>0</v>
      </c>
      <c r="G31" s="309">
        <v>8730615</v>
      </c>
      <c r="H31" s="308">
        <v>8730615</v>
      </c>
      <c r="I31" s="309">
        <v>0</v>
      </c>
      <c r="J31" s="309">
        <v>7364950</v>
      </c>
      <c r="K31" s="311">
        <v>7364950</v>
      </c>
      <c r="N31" s="303">
        <f t="shared" si="0"/>
        <v>0</v>
      </c>
      <c r="O31" s="303">
        <f t="shared" si="1"/>
        <v>0</v>
      </c>
    </row>
    <row r="32" spans="2:15" x14ac:dyDescent="0.25">
      <c r="B32" s="2"/>
      <c r="C32" s="358" t="s">
        <v>232</v>
      </c>
      <c r="D32" s="297" t="s">
        <v>413</v>
      </c>
      <c r="E32" s="324"/>
      <c r="F32" s="308">
        <v>0</v>
      </c>
      <c r="G32" s="308">
        <v>0</v>
      </c>
      <c r="H32" s="308">
        <v>0</v>
      </c>
      <c r="I32" s="308">
        <v>0</v>
      </c>
      <c r="J32" s="308">
        <v>0</v>
      </c>
      <c r="K32" s="311">
        <v>0</v>
      </c>
      <c r="N32" s="303">
        <f t="shared" si="0"/>
        <v>0</v>
      </c>
      <c r="O32" s="303">
        <f t="shared" si="1"/>
        <v>0</v>
      </c>
    </row>
    <row r="33" spans="2:15" s="121" customFormat="1" x14ac:dyDescent="0.25">
      <c r="B33" s="120"/>
      <c r="C33" s="353" t="s">
        <v>83</v>
      </c>
      <c r="D33" s="298" t="s">
        <v>414</v>
      </c>
      <c r="E33" s="324" t="s">
        <v>354</v>
      </c>
      <c r="F33" s="306">
        <v>11425681</v>
      </c>
      <c r="G33" s="316">
        <v>3502538</v>
      </c>
      <c r="H33" s="306">
        <v>14928219</v>
      </c>
      <c r="I33" s="306">
        <v>4063049</v>
      </c>
      <c r="J33" s="306">
        <v>2542835</v>
      </c>
      <c r="K33" s="307">
        <v>6605884</v>
      </c>
      <c r="N33" s="303">
        <f t="shared" si="0"/>
        <v>0</v>
      </c>
      <c r="O33" s="303">
        <f t="shared" si="1"/>
        <v>0</v>
      </c>
    </row>
    <row r="34" spans="2:15" s="121" customFormat="1" x14ac:dyDescent="0.25">
      <c r="B34" s="120"/>
      <c r="C34" s="261" t="s">
        <v>84</v>
      </c>
      <c r="D34" s="296" t="s">
        <v>558</v>
      </c>
      <c r="E34" s="324" t="s">
        <v>591</v>
      </c>
      <c r="F34" s="306">
        <v>22760886</v>
      </c>
      <c r="G34" s="316">
        <v>284769</v>
      </c>
      <c r="H34" s="306">
        <v>23045655</v>
      </c>
      <c r="I34" s="306">
        <v>19702891</v>
      </c>
      <c r="J34" s="306">
        <v>83874</v>
      </c>
      <c r="K34" s="307">
        <v>19786765</v>
      </c>
      <c r="N34" s="303">
        <f t="shared" si="0"/>
        <v>0</v>
      </c>
      <c r="O34" s="303">
        <f t="shared" si="1"/>
        <v>0</v>
      </c>
    </row>
    <row r="35" spans="2:15" s="121" customFormat="1" x14ac:dyDescent="0.25">
      <c r="B35" s="120"/>
      <c r="C35" s="357" t="s">
        <v>215</v>
      </c>
      <c r="D35" s="294" t="s">
        <v>96</v>
      </c>
      <c r="E35" s="324"/>
      <c r="F35" s="308">
        <v>2600000</v>
      </c>
      <c r="G35" s="314">
        <v>0</v>
      </c>
      <c r="H35" s="308">
        <v>2600000</v>
      </c>
      <c r="I35" s="308">
        <v>2600000</v>
      </c>
      <c r="J35" s="308">
        <v>0</v>
      </c>
      <c r="K35" s="311">
        <v>2600000</v>
      </c>
      <c r="N35" s="303">
        <f t="shared" si="0"/>
        <v>0</v>
      </c>
      <c r="O35" s="303">
        <f t="shared" si="1"/>
        <v>0</v>
      </c>
    </row>
    <row r="36" spans="2:15" x14ac:dyDescent="0.25">
      <c r="B36" s="2"/>
      <c r="C36" s="357" t="s">
        <v>216</v>
      </c>
      <c r="D36" s="294" t="s">
        <v>97</v>
      </c>
      <c r="E36" s="324"/>
      <c r="F36" s="308">
        <v>-92</v>
      </c>
      <c r="G36" s="314">
        <v>0</v>
      </c>
      <c r="H36" s="308">
        <v>-92</v>
      </c>
      <c r="I36" s="308">
        <v>-92</v>
      </c>
      <c r="J36" s="308">
        <v>0</v>
      </c>
      <c r="K36" s="311">
        <v>-92</v>
      </c>
      <c r="N36" s="303">
        <f t="shared" si="0"/>
        <v>0</v>
      </c>
      <c r="O36" s="303">
        <f t="shared" si="1"/>
        <v>0</v>
      </c>
    </row>
    <row r="37" spans="2:15" x14ac:dyDescent="0.25">
      <c r="B37" s="2"/>
      <c r="C37" s="357" t="s">
        <v>234</v>
      </c>
      <c r="D37" s="299" t="s">
        <v>98</v>
      </c>
      <c r="E37" s="324"/>
      <c r="F37" s="314">
        <v>0</v>
      </c>
      <c r="G37" s="314">
        <v>0</v>
      </c>
      <c r="H37" s="308">
        <v>0</v>
      </c>
      <c r="I37" s="309">
        <v>0</v>
      </c>
      <c r="J37" s="308">
        <v>0</v>
      </c>
      <c r="K37" s="310">
        <v>0</v>
      </c>
      <c r="L37" s="122"/>
      <c r="N37" s="303">
        <f t="shared" si="0"/>
        <v>0</v>
      </c>
      <c r="O37" s="303">
        <f t="shared" si="1"/>
        <v>0</v>
      </c>
    </row>
    <row r="38" spans="2:15" x14ac:dyDescent="0.25">
      <c r="B38" s="2"/>
      <c r="C38" s="357" t="s">
        <v>235</v>
      </c>
      <c r="D38" s="299" t="s">
        <v>99</v>
      </c>
      <c r="E38" s="324"/>
      <c r="F38" s="308">
        <v>0</v>
      </c>
      <c r="G38" s="314">
        <v>0</v>
      </c>
      <c r="H38" s="308">
        <v>0</v>
      </c>
      <c r="I38" s="308">
        <v>0</v>
      </c>
      <c r="J38" s="309">
        <v>0</v>
      </c>
      <c r="K38" s="311">
        <v>0</v>
      </c>
      <c r="N38" s="303">
        <f t="shared" si="0"/>
        <v>0</v>
      </c>
      <c r="O38" s="303">
        <f t="shared" si="1"/>
        <v>0</v>
      </c>
    </row>
    <row r="39" spans="2:15" x14ac:dyDescent="0.25">
      <c r="B39" s="2"/>
      <c r="C39" s="357" t="s">
        <v>236</v>
      </c>
      <c r="D39" s="299" t="s">
        <v>100</v>
      </c>
      <c r="E39" s="324"/>
      <c r="F39" s="308">
        <v>-92</v>
      </c>
      <c r="G39" s="308">
        <v>0</v>
      </c>
      <c r="H39" s="308">
        <v>-92</v>
      </c>
      <c r="I39" s="309">
        <v>-92</v>
      </c>
      <c r="J39" s="309">
        <v>0</v>
      </c>
      <c r="K39" s="311">
        <v>-92</v>
      </c>
      <c r="N39" s="303">
        <f t="shared" si="0"/>
        <v>0</v>
      </c>
      <c r="O39" s="303">
        <f t="shared" si="1"/>
        <v>0</v>
      </c>
    </row>
    <row r="40" spans="2:15" ht="30" x14ac:dyDescent="0.25">
      <c r="B40" s="2"/>
      <c r="C40" s="357" t="s">
        <v>237</v>
      </c>
      <c r="D40" s="299" t="s">
        <v>415</v>
      </c>
      <c r="E40" s="324"/>
      <c r="F40" s="308">
        <v>4867583</v>
      </c>
      <c r="G40" s="308">
        <v>0</v>
      </c>
      <c r="H40" s="308">
        <v>4867583</v>
      </c>
      <c r="I40" s="308">
        <v>4375937</v>
      </c>
      <c r="J40" s="308">
        <v>0</v>
      </c>
      <c r="K40" s="311">
        <v>4375937</v>
      </c>
      <c r="N40" s="303">
        <f t="shared" si="0"/>
        <v>0</v>
      </c>
      <c r="O40" s="303">
        <f t="shared" si="1"/>
        <v>0</v>
      </c>
    </row>
    <row r="41" spans="2:15" ht="30" x14ac:dyDescent="0.25">
      <c r="B41" s="2"/>
      <c r="C41" s="357" t="s">
        <v>238</v>
      </c>
      <c r="D41" s="299" t="s">
        <v>416</v>
      </c>
      <c r="E41" s="324"/>
      <c r="F41" s="308">
        <v>-269925</v>
      </c>
      <c r="G41" s="308">
        <v>284769</v>
      </c>
      <c r="H41" s="308">
        <v>14844</v>
      </c>
      <c r="I41" s="308">
        <v>263747</v>
      </c>
      <c r="J41" s="308">
        <v>83874</v>
      </c>
      <c r="K41" s="311">
        <v>347621</v>
      </c>
      <c r="N41" s="303">
        <f t="shared" si="0"/>
        <v>0</v>
      </c>
      <c r="O41" s="303">
        <f t="shared" si="1"/>
        <v>0</v>
      </c>
    </row>
    <row r="42" spans="2:15" x14ac:dyDescent="0.25">
      <c r="B42" s="2"/>
      <c r="C42" s="357" t="s">
        <v>417</v>
      </c>
      <c r="D42" s="294" t="s">
        <v>101</v>
      </c>
      <c r="E42" s="324"/>
      <c r="F42" s="308">
        <v>12446052</v>
      </c>
      <c r="G42" s="308">
        <v>0</v>
      </c>
      <c r="H42" s="308">
        <v>12446052</v>
      </c>
      <c r="I42" s="308">
        <v>6601905</v>
      </c>
      <c r="J42" s="308">
        <v>0</v>
      </c>
      <c r="K42" s="311">
        <v>6601905</v>
      </c>
      <c r="N42" s="303">
        <f t="shared" si="0"/>
        <v>0</v>
      </c>
      <c r="O42" s="303">
        <f t="shared" si="1"/>
        <v>0</v>
      </c>
    </row>
    <row r="43" spans="2:15" x14ac:dyDescent="0.25">
      <c r="B43" s="2"/>
      <c r="C43" s="357" t="s">
        <v>418</v>
      </c>
      <c r="D43" s="299" t="s">
        <v>102</v>
      </c>
      <c r="E43" s="324"/>
      <c r="F43" s="308">
        <v>522547</v>
      </c>
      <c r="G43" s="308">
        <v>0</v>
      </c>
      <c r="H43" s="308">
        <v>522547</v>
      </c>
      <c r="I43" s="308">
        <v>379710</v>
      </c>
      <c r="J43" s="308">
        <v>0</v>
      </c>
      <c r="K43" s="311">
        <v>379710</v>
      </c>
      <c r="N43" s="303">
        <f t="shared" si="0"/>
        <v>0</v>
      </c>
      <c r="O43" s="303">
        <f t="shared" si="1"/>
        <v>0</v>
      </c>
    </row>
    <row r="44" spans="2:15" x14ac:dyDescent="0.25">
      <c r="B44" s="2"/>
      <c r="C44" s="357" t="s">
        <v>419</v>
      </c>
      <c r="D44" s="299" t="s">
        <v>103</v>
      </c>
      <c r="E44" s="324"/>
      <c r="F44" s="308">
        <v>0</v>
      </c>
      <c r="G44" s="308">
        <v>0</v>
      </c>
      <c r="H44" s="308">
        <v>0</v>
      </c>
      <c r="I44" s="308">
        <v>0</v>
      </c>
      <c r="J44" s="308">
        <v>0</v>
      </c>
      <c r="K44" s="311">
        <v>0</v>
      </c>
      <c r="N44" s="303">
        <f t="shared" si="0"/>
        <v>0</v>
      </c>
      <c r="O44" s="303">
        <f t="shared" si="1"/>
        <v>0</v>
      </c>
    </row>
    <row r="45" spans="2:15" x14ac:dyDescent="0.25">
      <c r="B45" s="2"/>
      <c r="C45" s="357" t="s">
        <v>420</v>
      </c>
      <c r="D45" s="299" t="s">
        <v>104</v>
      </c>
      <c r="E45" s="324"/>
      <c r="F45" s="308">
        <v>11917859</v>
      </c>
      <c r="G45" s="308">
        <v>0</v>
      </c>
      <c r="H45" s="308">
        <v>11917859</v>
      </c>
      <c r="I45" s="308">
        <v>6218418</v>
      </c>
      <c r="J45" s="308">
        <v>0</v>
      </c>
      <c r="K45" s="311">
        <v>6218418</v>
      </c>
      <c r="N45" s="303">
        <f t="shared" si="0"/>
        <v>0</v>
      </c>
      <c r="O45" s="303">
        <f t="shared" si="1"/>
        <v>0</v>
      </c>
    </row>
    <row r="46" spans="2:15" s="121" customFormat="1" x14ac:dyDescent="0.25">
      <c r="B46" s="120"/>
      <c r="C46" s="357" t="s">
        <v>421</v>
      </c>
      <c r="D46" s="299" t="s">
        <v>105</v>
      </c>
      <c r="E46" s="324"/>
      <c r="F46" s="308">
        <v>5646</v>
      </c>
      <c r="G46" s="308">
        <v>0</v>
      </c>
      <c r="H46" s="308">
        <v>5646</v>
      </c>
      <c r="I46" s="308">
        <v>3777</v>
      </c>
      <c r="J46" s="308">
        <v>0</v>
      </c>
      <c r="K46" s="311">
        <v>3777</v>
      </c>
      <c r="N46" s="303">
        <f t="shared" si="0"/>
        <v>0</v>
      </c>
      <c r="O46" s="303">
        <f t="shared" si="1"/>
        <v>0</v>
      </c>
    </row>
    <row r="47" spans="2:15" x14ac:dyDescent="0.25">
      <c r="B47" s="2"/>
      <c r="C47" s="357" t="s">
        <v>422</v>
      </c>
      <c r="D47" s="294" t="s">
        <v>106</v>
      </c>
      <c r="E47" s="324"/>
      <c r="F47" s="308">
        <v>3117268</v>
      </c>
      <c r="G47" s="308">
        <v>0</v>
      </c>
      <c r="H47" s="308">
        <v>3117268</v>
      </c>
      <c r="I47" s="308">
        <v>5861394</v>
      </c>
      <c r="J47" s="308">
        <v>0</v>
      </c>
      <c r="K47" s="311">
        <v>5861394</v>
      </c>
      <c r="N47" s="303">
        <f t="shared" si="0"/>
        <v>0</v>
      </c>
      <c r="O47" s="303">
        <f t="shared" si="1"/>
        <v>0</v>
      </c>
    </row>
    <row r="48" spans="2:15" s="121" customFormat="1" x14ac:dyDescent="0.25">
      <c r="B48" s="120"/>
      <c r="C48" s="357" t="s">
        <v>423</v>
      </c>
      <c r="D48" s="300" t="s">
        <v>424</v>
      </c>
      <c r="E48" s="324"/>
      <c r="F48" s="308">
        <v>17247</v>
      </c>
      <c r="G48" s="308">
        <v>0</v>
      </c>
      <c r="H48" s="308">
        <v>17247</v>
      </c>
      <c r="I48" s="308">
        <v>16073</v>
      </c>
      <c r="J48" s="308">
        <v>0</v>
      </c>
      <c r="K48" s="311">
        <v>16073</v>
      </c>
      <c r="N48" s="303">
        <f t="shared" si="0"/>
        <v>0</v>
      </c>
      <c r="O48" s="303">
        <f t="shared" si="1"/>
        <v>0</v>
      </c>
    </row>
    <row r="49" spans="2:15" x14ac:dyDescent="0.25">
      <c r="B49" s="2"/>
      <c r="C49" s="357" t="s">
        <v>425</v>
      </c>
      <c r="D49" s="300" t="s">
        <v>426</v>
      </c>
      <c r="E49" s="324"/>
      <c r="F49" s="308">
        <v>3100021</v>
      </c>
      <c r="G49" s="308">
        <v>0</v>
      </c>
      <c r="H49" s="308">
        <v>3100021</v>
      </c>
      <c r="I49" s="308">
        <v>5845321</v>
      </c>
      <c r="J49" s="308">
        <v>0</v>
      </c>
      <c r="K49" s="311">
        <v>5845321</v>
      </c>
      <c r="N49" s="303">
        <f t="shared" si="0"/>
        <v>0</v>
      </c>
      <c r="O49" s="303">
        <f t="shared" si="1"/>
        <v>0</v>
      </c>
    </row>
    <row r="50" spans="2:15" x14ac:dyDescent="0.25">
      <c r="B50" s="2"/>
      <c r="C50" s="357" t="s">
        <v>427</v>
      </c>
      <c r="D50" s="295" t="s">
        <v>428</v>
      </c>
      <c r="E50" s="325"/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11">
        <v>0</v>
      </c>
      <c r="N50" s="303">
        <f t="shared" si="0"/>
        <v>0</v>
      </c>
      <c r="O50" s="303">
        <f t="shared" si="1"/>
        <v>0</v>
      </c>
    </row>
    <row r="51" spans="2:15" x14ac:dyDescent="0.25">
      <c r="B51" s="2"/>
      <c r="C51" s="428"/>
      <c r="D51" s="295"/>
      <c r="E51" s="324"/>
      <c r="F51" s="308"/>
      <c r="G51" s="308"/>
      <c r="H51" s="308"/>
      <c r="I51" s="308"/>
      <c r="J51" s="308"/>
      <c r="K51" s="311"/>
      <c r="N51" s="303">
        <f t="shared" si="0"/>
        <v>0</v>
      </c>
      <c r="O51" s="303">
        <f t="shared" si="1"/>
        <v>0</v>
      </c>
    </row>
    <row r="52" spans="2:15" x14ac:dyDescent="0.25">
      <c r="B52" s="26"/>
      <c r="C52" s="429"/>
      <c r="D52" s="301" t="s">
        <v>429</v>
      </c>
      <c r="E52" s="552"/>
      <c r="F52" s="313">
        <v>176640207</v>
      </c>
      <c r="G52" s="313">
        <v>99128754</v>
      </c>
      <c r="H52" s="313">
        <v>275768961</v>
      </c>
      <c r="I52" s="313">
        <v>134700196</v>
      </c>
      <c r="J52" s="313">
        <v>97497545</v>
      </c>
      <c r="K52" s="248">
        <v>232197741</v>
      </c>
      <c r="N52" s="303">
        <f t="shared" si="0"/>
        <v>0</v>
      </c>
      <c r="O52" s="303">
        <f t="shared" si="1"/>
        <v>0</v>
      </c>
    </row>
    <row r="53" spans="2:15" x14ac:dyDescent="0.25">
      <c r="B53" s="4"/>
      <c r="C53" s="9"/>
      <c r="D53" s="10"/>
      <c r="E53" s="109"/>
      <c r="F53" s="123"/>
      <c r="H53" s="99"/>
    </row>
    <row r="54" spans="2:15" x14ac:dyDescent="0.25">
      <c r="B54" s="561"/>
      <c r="C54" s="561"/>
      <c r="D54" s="561"/>
      <c r="E54" s="561"/>
      <c r="F54" s="561"/>
      <c r="G54" s="561"/>
      <c r="H54" s="561"/>
      <c r="I54" s="561"/>
      <c r="J54" s="561"/>
      <c r="K54" s="561"/>
    </row>
    <row r="56" spans="2:15" x14ac:dyDescent="0.25">
      <c r="F56" s="302">
        <f t="shared" ref="F56:K56" si="2">+F16-SUM(F17:F18)</f>
        <v>0</v>
      </c>
      <c r="G56" s="302">
        <f t="shared" si="2"/>
        <v>0</v>
      </c>
      <c r="H56" s="302">
        <f t="shared" si="2"/>
        <v>0</v>
      </c>
      <c r="I56" s="302">
        <f t="shared" si="2"/>
        <v>0</v>
      </c>
      <c r="J56" s="302">
        <f t="shared" si="2"/>
        <v>0</v>
      </c>
      <c r="K56" s="302">
        <f t="shared" si="2"/>
        <v>0</v>
      </c>
    </row>
    <row r="57" spans="2:15" x14ac:dyDescent="0.25">
      <c r="F57" s="302">
        <f>+F20-SUM(F21:F24)</f>
        <v>0</v>
      </c>
      <c r="G57" s="302">
        <f t="shared" ref="G57:K57" si="3">+G20-SUM(G21:G24)</f>
        <v>0</v>
      </c>
      <c r="H57" s="302">
        <f t="shared" si="3"/>
        <v>0</v>
      </c>
      <c r="I57" s="302">
        <f t="shared" si="3"/>
        <v>0</v>
      </c>
      <c r="J57" s="302">
        <f t="shared" si="3"/>
        <v>0</v>
      </c>
      <c r="K57" s="302">
        <f t="shared" si="3"/>
        <v>0</v>
      </c>
    </row>
    <row r="58" spans="2:15" x14ac:dyDescent="0.25">
      <c r="F58" s="302">
        <f>+F27-SUM(F28:F29)</f>
        <v>0</v>
      </c>
      <c r="G58" s="302">
        <f t="shared" ref="G58:K58" si="4">+G27-SUM(G28:G29)</f>
        <v>0</v>
      </c>
      <c r="H58" s="302">
        <f t="shared" si="4"/>
        <v>0</v>
      </c>
      <c r="I58" s="302">
        <f t="shared" si="4"/>
        <v>0</v>
      </c>
      <c r="J58" s="302">
        <f t="shared" si="4"/>
        <v>0</v>
      </c>
      <c r="K58" s="302">
        <f t="shared" si="4"/>
        <v>0</v>
      </c>
    </row>
    <row r="59" spans="2:15" x14ac:dyDescent="0.25">
      <c r="F59" s="302">
        <f>+F30-SUM(F31:F32)</f>
        <v>0</v>
      </c>
      <c r="G59" s="302">
        <f t="shared" ref="G59:K59" si="5">+G30-SUM(G31:G32)</f>
        <v>0</v>
      </c>
      <c r="H59" s="302">
        <f t="shared" si="5"/>
        <v>0</v>
      </c>
      <c r="I59" s="302">
        <f t="shared" si="5"/>
        <v>0</v>
      </c>
      <c r="J59" s="302">
        <f t="shared" si="5"/>
        <v>0</v>
      </c>
      <c r="K59" s="302">
        <f t="shared" si="5"/>
        <v>0</v>
      </c>
    </row>
    <row r="60" spans="2:15" x14ac:dyDescent="0.25">
      <c r="F60" s="302">
        <f>+F34-F35-F36-F40-F41-F42-F47-F50</f>
        <v>0</v>
      </c>
      <c r="G60" s="302">
        <f t="shared" ref="G60:K60" si="6">+G34-G35-G36-G40-G41-G42-G47-G50</f>
        <v>0</v>
      </c>
      <c r="H60" s="302">
        <f t="shared" si="6"/>
        <v>0</v>
      </c>
      <c r="I60" s="302">
        <f t="shared" si="6"/>
        <v>0</v>
      </c>
      <c r="J60" s="302">
        <f t="shared" si="6"/>
        <v>0</v>
      </c>
      <c r="K60" s="302">
        <f t="shared" si="6"/>
        <v>0</v>
      </c>
    </row>
    <row r="61" spans="2:15" x14ac:dyDescent="0.25">
      <c r="F61" s="302">
        <f>+F36-SUM(F37:F39)</f>
        <v>0</v>
      </c>
      <c r="G61" s="302">
        <f t="shared" ref="G61:K61" si="7">+G36-SUM(G37:G39)</f>
        <v>0</v>
      </c>
      <c r="H61" s="302">
        <f t="shared" si="7"/>
        <v>0</v>
      </c>
      <c r="I61" s="302">
        <f t="shared" si="7"/>
        <v>0</v>
      </c>
      <c r="J61" s="302">
        <f t="shared" si="7"/>
        <v>0</v>
      </c>
      <c r="K61" s="302">
        <f t="shared" si="7"/>
        <v>0</v>
      </c>
    </row>
    <row r="62" spans="2:15" x14ac:dyDescent="0.25">
      <c r="F62" s="302">
        <f>+F42-SUM(F43:F46)</f>
        <v>0</v>
      </c>
      <c r="G62" s="302">
        <f t="shared" ref="G62:K62" si="8">+G42-SUM(G43:G46)</f>
        <v>0</v>
      </c>
      <c r="H62" s="302">
        <f t="shared" si="8"/>
        <v>0</v>
      </c>
      <c r="I62" s="302">
        <f t="shared" si="8"/>
        <v>0</v>
      </c>
      <c r="J62" s="302">
        <f t="shared" si="8"/>
        <v>0</v>
      </c>
      <c r="K62" s="302">
        <f t="shared" si="8"/>
        <v>0</v>
      </c>
    </row>
    <row r="63" spans="2:15" x14ac:dyDescent="0.25">
      <c r="F63" s="302">
        <f>+F47-SUM(F48:F49)</f>
        <v>0</v>
      </c>
      <c r="G63" s="302">
        <f t="shared" ref="G63:K63" si="9">+G47-SUM(G48:G49)</f>
        <v>0</v>
      </c>
      <c r="H63" s="302">
        <f t="shared" si="9"/>
        <v>0</v>
      </c>
      <c r="I63" s="302">
        <f t="shared" si="9"/>
        <v>0</v>
      </c>
      <c r="J63" s="302">
        <f t="shared" si="9"/>
        <v>0</v>
      </c>
      <c r="K63" s="302">
        <f t="shared" si="9"/>
        <v>0</v>
      </c>
    </row>
    <row r="64" spans="2:15" x14ac:dyDescent="0.25">
      <c r="F64" s="302">
        <f>+F52-(+F11+F12+F13+F14+F15+F16+F19+F20+F25+F26+F27+F30+F33+F34)</f>
        <v>0</v>
      </c>
      <c r="G64" s="302">
        <f t="shared" ref="G64:K64" si="10">+G52-(+G11+G12+G13+G14+G15+G16+G19+G20+G25+G26+G27+G30+G33+G34)</f>
        <v>0</v>
      </c>
      <c r="H64" s="302">
        <f t="shared" si="10"/>
        <v>0</v>
      </c>
      <c r="I64" s="302">
        <f t="shared" si="10"/>
        <v>0</v>
      </c>
      <c r="J64" s="302">
        <f t="shared" si="10"/>
        <v>0</v>
      </c>
      <c r="K64" s="302">
        <f t="shared" si="10"/>
        <v>0</v>
      </c>
    </row>
    <row r="65" spans="6:11" x14ac:dyDescent="0.25">
      <c r="F65" s="302"/>
      <c r="G65" s="302"/>
      <c r="H65" s="302"/>
      <c r="I65" s="302"/>
      <c r="J65" s="302"/>
      <c r="K65" s="302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konsolide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40625" defaultRowHeight="12.75" x14ac:dyDescent="0.2"/>
  <cols>
    <col min="1" max="1" width="3" style="131" customWidth="1"/>
    <col min="2" max="2" width="9.140625" style="131"/>
    <col min="3" max="3" width="72.5703125" style="131" bestFit="1" customWidth="1"/>
    <col min="4" max="4" width="8.28515625" style="553" customWidth="1"/>
    <col min="5" max="10" width="16.7109375" style="131" customWidth="1"/>
    <col min="11" max="16384" width="9.140625" style="131"/>
  </cols>
  <sheetData>
    <row r="1" spans="1:11" x14ac:dyDescent="0.2">
      <c r="A1" s="126"/>
      <c r="B1" s="126"/>
      <c r="C1" s="128"/>
      <c r="D1" s="128"/>
      <c r="E1" s="127"/>
      <c r="F1" s="129"/>
      <c r="G1" s="440"/>
      <c r="H1" s="441"/>
      <c r="I1" s="129"/>
      <c r="J1" s="130"/>
    </row>
    <row r="2" spans="1:11" ht="16.5" customHeight="1" x14ac:dyDescent="0.25">
      <c r="A2" s="132"/>
      <c r="B2" s="580" t="s">
        <v>595</v>
      </c>
      <c r="C2" s="581"/>
      <c r="D2" s="133"/>
      <c r="E2" s="585" t="s">
        <v>357</v>
      </c>
      <c r="F2" s="585"/>
      <c r="G2" s="585"/>
      <c r="H2" s="585" t="s">
        <v>357</v>
      </c>
      <c r="I2" s="585"/>
      <c r="J2" s="586"/>
    </row>
    <row r="3" spans="1:11" ht="16.5" customHeight="1" x14ac:dyDescent="0.2">
      <c r="A3" s="132"/>
      <c r="B3" s="582"/>
      <c r="C3" s="581"/>
      <c r="D3" s="133"/>
      <c r="E3" s="577" t="s">
        <v>107</v>
      </c>
      <c r="F3" s="583"/>
      <c r="G3" s="583"/>
      <c r="H3" s="577" t="s">
        <v>108</v>
      </c>
      <c r="I3" s="583"/>
      <c r="J3" s="584"/>
    </row>
    <row r="4" spans="1:11" ht="16.5" customHeight="1" x14ac:dyDescent="0.2">
      <c r="A4" s="132"/>
      <c r="B4" s="318"/>
      <c r="C4" s="317"/>
      <c r="D4" s="133"/>
      <c r="E4" s="577" t="s">
        <v>602</v>
      </c>
      <c r="F4" s="578"/>
      <c r="G4" s="578"/>
      <c r="H4" s="577" t="s">
        <v>305</v>
      </c>
      <c r="I4" s="578"/>
      <c r="J4" s="579"/>
    </row>
    <row r="5" spans="1:11" ht="15.75" x14ac:dyDescent="0.25">
      <c r="A5" s="132"/>
      <c r="B5" s="151"/>
      <c r="C5" s="189"/>
      <c r="D5" s="17"/>
      <c r="E5" s="470"/>
      <c r="F5" s="85" t="s">
        <v>604</v>
      </c>
      <c r="G5" s="471"/>
      <c r="H5" s="460"/>
      <c r="I5" s="85" t="s">
        <v>600</v>
      </c>
      <c r="J5" s="461"/>
      <c r="K5" s="98"/>
    </row>
    <row r="6" spans="1:11" ht="9.9499999999999993" customHeight="1" x14ac:dyDescent="0.25">
      <c r="A6" s="132"/>
      <c r="B6" s="151"/>
      <c r="C6" s="189"/>
      <c r="D6" s="188"/>
      <c r="E6" s="134"/>
      <c r="F6" s="138"/>
      <c r="G6" s="438"/>
      <c r="H6" s="439"/>
      <c r="I6" s="138"/>
      <c r="J6" s="139"/>
      <c r="K6" s="98"/>
    </row>
    <row r="7" spans="1:11" ht="15.75" x14ac:dyDescent="0.2">
      <c r="A7" s="132"/>
      <c r="B7" s="132"/>
      <c r="C7" s="137"/>
      <c r="D7" s="140" t="s">
        <v>2</v>
      </c>
      <c r="E7" s="141" t="s">
        <v>183</v>
      </c>
      <c r="F7" s="140" t="s">
        <v>71</v>
      </c>
      <c r="G7" s="140" t="s">
        <v>109</v>
      </c>
      <c r="H7" s="140" t="s">
        <v>183</v>
      </c>
      <c r="I7" s="140" t="s">
        <v>71</v>
      </c>
      <c r="J7" s="142" t="s">
        <v>109</v>
      </c>
      <c r="K7" s="143"/>
    </row>
    <row r="8" spans="1:11" ht="15.75" x14ac:dyDescent="0.25">
      <c r="A8" s="132"/>
      <c r="B8" s="135"/>
      <c r="C8" s="136"/>
      <c r="D8" s="184" t="s">
        <v>361</v>
      </c>
      <c r="E8" s="144"/>
      <c r="F8" s="6"/>
      <c r="G8" s="6"/>
      <c r="H8" s="6"/>
      <c r="I8" s="6"/>
      <c r="J8" s="145"/>
    </row>
    <row r="9" spans="1:11" ht="15.75" x14ac:dyDescent="0.25">
      <c r="A9" s="132"/>
      <c r="B9" s="25" t="s">
        <v>110</v>
      </c>
      <c r="C9" s="8"/>
      <c r="D9" s="146"/>
      <c r="E9" s="237">
        <v>143038579</v>
      </c>
      <c r="F9" s="237">
        <v>206530180</v>
      </c>
      <c r="G9" s="237">
        <v>349568759</v>
      </c>
      <c r="H9" s="237">
        <v>52644549</v>
      </c>
      <c r="I9" s="237">
        <v>70010834</v>
      </c>
      <c r="J9" s="240">
        <v>122655383</v>
      </c>
    </row>
    <row r="10" spans="1:11" ht="15.75" x14ac:dyDescent="0.25">
      <c r="A10" s="132"/>
      <c r="B10" s="25" t="s">
        <v>36</v>
      </c>
      <c r="C10" s="8" t="s">
        <v>111</v>
      </c>
      <c r="D10" s="326" t="s">
        <v>343</v>
      </c>
      <c r="E10" s="237">
        <v>26228422</v>
      </c>
      <c r="F10" s="237">
        <v>20965402</v>
      </c>
      <c r="G10" s="237">
        <v>47193824</v>
      </c>
      <c r="H10" s="237">
        <v>18297356</v>
      </c>
      <c r="I10" s="237">
        <v>15589232</v>
      </c>
      <c r="J10" s="240">
        <v>33886588</v>
      </c>
    </row>
    <row r="11" spans="1:11" ht="15.75" x14ac:dyDescent="0.25">
      <c r="A11" s="132"/>
      <c r="B11" s="156" t="s">
        <v>510</v>
      </c>
      <c r="C11" s="4" t="s">
        <v>112</v>
      </c>
      <c r="D11" s="326"/>
      <c r="E11" s="238">
        <v>25576380</v>
      </c>
      <c r="F11" s="238">
        <v>10071307</v>
      </c>
      <c r="G11" s="238">
        <v>35647687</v>
      </c>
      <c r="H11" s="238">
        <v>17070261</v>
      </c>
      <c r="I11" s="238">
        <v>8552068</v>
      </c>
      <c r="J11" s="239">
        <v>25622329</v>
      </c>
    </row>
    <row r="12" spans="1:11" ht="15.75" x14ac:dyDescent="0.25">
      <c r="A12" s="132"/>
      <c r="B12" s="2" t="s">
        <v>511</v>
      </c>
      <c r="C12" s="4" t="s">
        <v>113</v>
      </c>
      <c r="D12" s="327"/>
      <c r="E12" s="238">
        <v>299621</v>
      </c>
      <c r="F12" s="238">
        <v>0</v>
      </c>
      <c r="G12" s="238">
        <v>299621</v>
      </c>
      <c r="H12" s="238">
        <v>324215</v>
      </c>
      <c r="I12" s="238">
        <v>0</v>
      </c>
      <c r="J12" s="239">
        <v>324215</v>
      </c>
    </row>
    <row r="13" spans="1:11" ht="15.75" x14ac:dyDescent="0.25">
      <c r="A13" s="132"/>
      <c r="B13" s="2" t="s">
        <v>512</v>
      </c>
      <c r="C13" s="4" t="s">
        <v>114</v>
      </c>
      <c r="D13" s="327"/>
      <c r="E13" s="238">
        <v>0</v>
      </c>
      <c r="F13" s="238">
        <v>0</v>
      </c>
      <c r="G13" s="238">
        <v>0</v>
      </c>
      <c r="H13" s="238">
        <v>0</v>
      </c>
      <c r="I13" s="238">
        <v>0</v>
      </c>
      <c r="J13" s="239">
        <v>0</v>
      </c>
    </row>
    <row r="14" spans="1:11" ht="15.75" x14ac:dyDescent="0.25">
      <c r="A14" s="132"/>
      <c r="B14" s="152" t="s">
        <v>513</v>
      </c>
      <c r="C14" s="4" t="s">
        <v>115</v>
      </c>
      <c r="D14" s="327"/>
      <c r="E14" s="238">
        <v>25276759</v>
      </c>
      <c r="F14" s="238">
        <v>10071307</v>
      </c>
      <c r="G14" s="238">
        <v>35348066</v>
      </c>
      <c r="H14" s="238">
        <v>16746046</v>
      </c>
      <c r="I14" s="238">
        <v>8552068</v>
      </c>
      <c r="J14" s="239">
        <v>25298114</v>
      </c>
    </row>
    <row r="15" spans="1:11" ht="15.75" x14ac:dyDescent="0.25">
      <c r="A15" s="132"/>
      <c r="B15" s="154" t="s">
        <v>514</v>
      </c>
      <c r="C15" s="4" t="s">
        <v>116</v>
      </c>
      <c r="D15" s="327"/>
      <c r="E15" s="238">
        <v>624396</v>
      </c>
      <c r="F15" s="238">
        <v>541577</v>
      </c>
      <c r="G15" s="238">
        <v>1165973</v>
      </c>
      <c r="H15" s="238">
        <v>1227095</v>
      </c>
      <c r="I15" s="238">
        <v>336073</v>
      </c>
      <c r="J15" s="239">
        <v>1563168</v>
      </c>
    </row>
    <row r="16" spans="1:11" ht="15.75" x14ac:dyDescent="0.25">
      <c r="A16" s="132"/>
      <c r="B16" s="2" t="s">
        <v>515</v>
      </c>
      <c r="C16" s="4" t="s">
        <v>117</v>
      </c>
      <c r="D16" s="327"/>
      <c r="E16" s="238">
        <v>149653</v>
      </c>
      <c r="F16" s="238">
        <v>527013</v>
      </c>
      <c r="G16" s="238">
        <v>676666</v>
      </c>
      <c r="H16" s="238">
        <v>392577</v>
      </c>
      <c r="I16" s="238">
        <v>336073</v>
      </c>
      <c r="J16" s="239">
        <v>728650</v>
      </c>
    </row>
    <row r="17" spans="1:10" ht="15.75" x14ac:dyDescent="0.25">
      <c r="A17" s="132"/>
      <c r="B17" s="2" t="s">
        <v>516</v>
      </c>
      <c r="C17" s="4" t="s">
        <v>118</v>
      </c>
      <c r="D17" s="327"/>
      <c r="E17" s="238">
        <v>474743</v>
      </c>
      <c r="F17" s="238">
        <v>14564</v>
      </c>
      <c r="G17" s="238">
        <v>489307</v>
      </c>
      <c r="H17" s="238">
        <v>834518</v>
      </c>
      <c r="I17" s="238">
        <v>0</v>
      </c>
      <c r="J17" s="239">
        <v>834518</v>
      </c>
    </row>
    <row r="18" spans="1:10" ht="15.75" x14ac:dyDescent="0.25">
      <c r="A18" s="132"/>
      <c r="B18" s="154" t="s">
        <v>517</v>
      </c>
      <c r="C18" s="4" t="s">
        <v>119</v>
      </c>
      <c r="D18" s="327"/>
      <c r="E18" s="238">
        <v>27646</v>
      </c>
      <c r="F18" s="238">
        <v>10352518</v>
      </c>
      <c r="G18" s="238">
        <v>10380164</v>
      </c>
      <c r="H18" s="238">
        <v>0</v>
      </c>
      <c r="I18" s="238">
        <v>6701091</v>
      </c>
      <c r="J18" s="239">
        <v>6701091</v>
      </c>
    </row>
    <row r="19" spans="1:10" ht="15.75" x14ac:dyDescent="0.25">
      <c r="A19" s="132"/>
      <c r="B19" s="2" t="s">
        <v>518</v>
      </c>
      <c r="C19" s="4" t="s">
        <v>120</v>
      </c>
      <c r="D19" s="327"/>
      <c r="E19" s="238">
        <v>27646</v>
      </c>
      <c r="F19" s="238">
        <v>10352518</v>
      </c>
      <c r="G19" s="238">
        <v>10380164</v>
      </c>
      <c r="H19" s="238">
        <v>0</v>
      </c>
      <c r="I19" s="238">
        <v>6701091</v>
      </c>
      <c r="J19" s="239">
        <v>6701091</v>
      </c>
    </row>
    <row r="20" spans="1:10" ht="15.75" x14ac:dyDescent="0.25">
      <c r="A20" s="132"/>
      <c r="B20" s="2" t="s">
        <v>519</v>
      </c>
      <c r="C20" s="4" t="s">
        <v>121</v>
      </c>
      <c r="D20" s="327"/>
      <c r="E20" s="238">
        <v>0</v>
      </c>
      <c r="F20" s="238">
        <v>0</v>
      </c>
      <c r="G20" s="238">
        <v>0</v>
      </c>
      <c r="H20" s="238">
        <v>0</v>
      </c>
      <c r="I20" s="238">
        <v>0</v>
      </c>
      <c r="J20" s="239">
        <v>0</v>
      </c>
    </row>
    <row r="21" spans="1:10" ht="15.75" x14ac:dyDescent="0.25">
      <c r="A21" s="132"/>
      <c r="B21" s="154" t="s">
        <v>520</v>
      </c>
      <c r="C21" s="4" t="s">
        <v>122</v>
      </c>
      <c r="D21" s="327"/>
      <c r="E21" s="238">
        <v>0</v>
      </c>
      <c r="F21" s="238">
        <v>0</v>
      </c>
      <c r="G21" s="238">
        <v>0</v>
      </c>
      <c r="H21" s="238">
        <v>0</v>
      </c>
      <c r="I21" s="238">
        <v>0</v>
      </c>
      <c r="J21" s="239">
        <v>0</v>
      </c>
    </row>
    <row r="22" spans="1:10" ht="15.75" x14ac:dyDescent="0.25">
      <c r="A22" s="132"/>
      <c r="B22" s="154" t="s">
        <v>521</v>
      </c>
      <c r="C22" s="4" t="s">
        <v>123</v>
      </c>
      <c r="D22" s="327"/>
      <c r="E22" s="238">
        <v>0</v>
      </c>
      <c r="F22" s="238">
        <v>0</v>
      </c>
      <c r="G22" s="238">
        <v>0</v>
      </c>
      <c r="H22" s="238">
        <v>0</v>
      </c>
      <c r="I22" s="238">
        <v>0</v>
      </c>
      <c r="J22" s="239">
        <v>0</v>
      </c>
    </row>
    <row r="23" spans="1:10" ht="15.75" x14ac:dyDescent="0.25">
      <c r="A23" s="132"/>
      <c r="B23" s="2" t="s">
        <v>522</v>
      </c>
      <c r="C23" s="4" t="s">
        <v>124</v>
      </c>
      <c r="D23" s="327"/>
      <c r="E23" s="238">
        <v>0</v>
      </c>
      <c r="F23" s="238">
        <v>0</v>
      </c>
      <c r="G23" s="238">
        <v>0</v>
      </c>
      <c r="H23" s="238">
        <v>0</v>
      </c>
      <c r="I23" s="238">
        <v>0</v>
      </c>
      <c r="J23" s="239">
        <v>0</v>
      </c>
    </row>
    <row r="24" spans="1:10" ht="15.75" x14ac:dyDescent="0.25">
      <c r="A24" s="132"/>
      <c r="B24" s="2" t="s">
        <v>523</v>
      </c>
      <c r="C24" s="4" t="s">
        <v>125</v>
      </c>
      <c r="D24" s="327"/>
      <c r="E24" s="238">
        <v>0</v>
      </c>
      <c r="F24" s="238">
        <v>0</v>
      </c>
      <c r="G24" s="238">
        <v>0</v>
      </c>
      <c r="H24" s="238">
        <v>0</v>
      </c>
      <c r="I24" s="238">
        <v>0</v>
      </c>
      <c r="J24" s="239">
        <v>0</v>
      </c>
    </row>
    <row r="25" spans="1:10" ht="15.75" x14ac:dyDescent="0.25">
      <c r="A25" s="132"/>
      <c r="B25" s="154" t="s">
        <v>524</v>
      </c>
      <c r="C25" s="4" t="s">
        <v>126</v>
      </c>
      <c r="D25" s="327"/>
      <c r="E25" s="238">
        <v>0</v>
      </c>
      <c r="F25" s="238">
        <v>0</v>
      </c>
      <c r="G25" s="238">
        <v>0</v>
      </c>
      <c r="H25" s="238">
        <v>0</v>
      </c>
      <c r="I25" s="238">
        <v>0</v>
      </c>
      <c r="J25" s="239">
        <v>0</v>
      </c>
    </row>
    <row r="26" spans="1:10" ht="15.75" x14ac:dyDescent="0.25">
      <c r="A26" s="132"/>
      <c r="B26" s="154" t="s">
        <v>525</v>
      </c>
      <c r="C26" s="4" t="s">
        <v>127</v>
      </c>
      <c r="D26" s="327"/>
      <c r="E26" s="238">
        <v>0</v>
      </c>
      <c r="F26" s="238">
        <v>0</v>
      </c>
      <c r="G26" s="238">
        <v>0</v>
      </c>
      <c r="H26" s="238">
        <v>0</v>
      </c>
      <c r="I26" s="238">
        <v>0</v>
      </c>
      <c r="J26" s="239">
        <v>0</v>
      </c>
    </row>
    <row r="27" spans="1:10" ht="15.75" x14ac:dyDescent="0.25">
      <c r="A27" s="2"/>
      <c r="B27" s="25" t="s">
        <v>38</v>
      </c>
      <c r="C27" s="8" t="s">
        <v>128</v>
      </c>
      <c r="D27" s="326" t="s">
        <v>343</v>
      </c>
      <c r="E27" s="237">
        <v>29112495</v>
      </c>
      <c r="F27" s="237">
        <v>19218904</v>
      </c>
      <c r="G27" s="237">
        <v>48331399</v>
      </c>
      <c r="H27" s="237">
        <v>12417228</v>
      </c>
      <c r="I27" s="237">
        <v>6586053</v>
      </c>
      <c r="J27" s="240">
        <v>19003281</v>
      </c>
    </row>
    <row r="28" spans="1:10" ht="15.75" x14ac:dyDescent="0.25">
      <c r="A28" s="2"/>
      <c r="B28" s="154" t="s">
        <v>526</v>
      </c>
      <c r="C28" s="4" t="s">
        <v>129</v>
      </c>
      <c r="D28" s="328"/>
      <c r="E28" s="238">
        <v>29112495</v>
      </c>
      <c r="F28" s="238">
        <v>19218904</v>
      </c>
      <c r="G28" s="238">
        <v>48331399</v>
      </c>
      <c r="H28" s="238">
        <v>12417228</v>
      </c>
      <c r="I28" s="238">
        <v>6586053</v>
      </c>
      <c r="J28" s="239">
        <v>19003281</v>
      </c>
    </row>
    <row r="29" spans="1:10" ht="15.75" x14ac:dyDescent="0.25">
      <c r="A29" s="2"/>
      <c r="B29" s="2" t="s">
        <v>527</v>
      </c>
      <c r="C29" s="4" t="s">
        <v>323</v>
      </c>
      <c r="D29" s="327"/>
      <c r="E29" s="238">
        <v>1722283</v>
      </c>
      <c r="F29" s="238">
        <v>19025422</v>
      </c>
      <c r="G29" s="238">
        <v>20747705</v>
      </c>
      <c r="H29" s="238">
        <v>177310</v>
      </c>
      <c r="I29" s="238">
        <v>6366569</v>
      </c>
      <c r="J29" s="239">
        <v>6543879</v>
      </c>
    </row>
    <row r="30" spans="1:10" ht="15.75" x14ac:dyDescent="0.25">
      <c r="A30" s="2"/>
      <c r="B30" s="2" t="s">
        <v>528</v>
      </c>
      <c r="C30" s="4" t="s">
        <v>130</v>
      </c>
      <c r="D30" s="327"/>
      <c r="E30" s="238">
        <v>22500</v>
      </c>
      <c r="F30" s="238">
        <v>0</v>
      </c>
      <c r="G30" s="238">
        <v>22500</v>
      </c>
      <c r="H30" s="238">
        <v>67500</v>
      </c>
      <c r="I30" s="238">
        <v>0</v>
      </c>
      <c r="J30" s="239">
        <v>67500</v>
      </c>
    </row>
    <row r="31" spans="1:10" ht="15.75" x14ac:dyDescent="0.25">
      <c r="A31" s="2"/>
      <c r="B31" s="2" t="s">
        <v>529</v>
      </c>
      <c r="C31" s="4" t="s">
        <v>131</v>
      </c>
      <c r="D31" s="327"/>
      <c r="E31" s="238">
        <v>1063457</v>
      </c>
      <c r="F31" s="238">
        <v>193482</v>
      </c>
      <c r="G31" s="238">
        <v>1256939</v>
      </c>
      <c r="H31" s="238">
        <v>998674</v>
      </c>
      <c r="I31" s="238">
        <v>219484</v>
      </c>
      <c r="J31" s="239">
        <v>1218158</v>
      </c>
    </row>
    <row r="32" spans="1:10" ht="15.75" x14ac:dyDescent="0.25">
      <c r="A32" s="2"/>
      <c r="B32" s="2" t="s">
        <v>530</v>
      </c>
      <c r="C32" s="4" t="s">
        <v>132</v>
      </c>
      <c r="D32" s="327"/>
      <c r="E32" s="238">
        <v>0</v>
      </c>
      <c r="F32" s="238">
        <v>0</v>
      </c>
      <c r="G32" s="238">
        <v>0</v>
      </c>
      <c r="H32" s="238">
        <v>0</v>
      </c>
      <c r="I32" s="238">
        <v>0</v>
      </c>
      <c r="J32" s="239">
        <v>0</v>
      </c>
    </row>
    <row r="33" spans="1:10" ht="15.75" x14ac:dyDescent="0.25">
      <c r="A33" s="2"/>
      <c r="B33" s="2" t="s">
        <v>531</v>
      </c>
      <c r="C33" s="4" t="s">
        <v>133</v>
      </c>
      <c r="D33" s="327"/>
      <c r="E33" s="238">
        <v>0</v>
      </c>
      <c r="F33" s="238">
        <v>0</v>
      </c>
      <c r="G33" s="238">
        <v>0</v>
      </c>
      <c r="H33" s="238">
        <v>0</v>
      </c>
      <c r="I33" s="238">
        <v>0</v>
      </c>
      <c r="J33" s="239">
        <v>0</v>
      </c>
    </row>
    <row r="34" spans="1:10" ht="15.75" x14ac:dyDescent="0.25">
      <c r="A34" s="2"/>
      <c r="B34" s="2" t="s">
        <v>532</v>
      </c>
      <c r="C34" s="14" t="s">
        <v>324</v>
      </c>
      <c r="D34" s="327"/>
      <c r="E34" s="238">
        <v>2193830</v>
      </c>
      <c r="F34" s="238">
        <v>0</v>
      </c>
      <c r="G34" s="238">
        <v>2193830</v>
      </c>
      <c r="H34" s="238">
        <v>1581485</v>
      </c>
      <c r="I34" s="238">
        <v>0</v>
      </c>
      <c r="J34" s="239">
        <v>1581485</v>
      </c>
    </row>
    <row r="35" spans="1:10" ht="15.75" x14ac:dyDescent="0.25">
      <c r="A35" s="2"/>
      <c r="B35" s="2" t="s">
        <v>533</v>
      </c>
      <c r="C35" s="94" t="s">
        <v>134</v>
      </c>
      <c r="D35" s="327"/>
      <c r="E35" s="238">
        <v>297973</v>
      </c>
      <c r="F35" s="238">
        <v>0</v>
      </c>
      <c r="G35" s="238">
        <v>297973</v>
      </c>
      <c r="H35" s="238">
        <v>174712</v>
      </c>
      <c r="I35" s="238">
        <v>0</v>
      </c>
      <c r="J35" s="239">
        <v>174712</v>
      </c>
    </row>
    <row r="36" spans="1:10" ht="15.75" x14ac:dyDescent="0.25">
      <c r="A36" s="2"/>
      <c r="B36" s="2" t="s">
        <v>534</v>
      </c>
      <c r="C36" s="4" t="s">
        <v>135</v>
      </c>
      <c r="D36" s="327"/>
      <c r="E36" s="238">
        <v>23081719</v>
      </c>
      <c r="F36" s="238">
        <v>0</v>
      </c>
      <c r="G36" s="238">
        <v>23081719</v>
      </c>
      <c r="H36" s="238">
        <v>8764527</v>
      </c>
      <c r="I36" s="238">
        <v>0</v>
      </c>
      <c r="J36" s="239">
        <v>8764527</v>
      </c>
    </row>
    <row r="37" spans="1:10" ht="15.75" x14ac:dyDescent="0.25">
      <c r="A37" s="2"/>
      <c r="B37" s="2" t="s">
        <v>535</v>
      </c>
      <c r="C37" s="14" t="s">
        <v>325</v>
      </c>
      <c r="D37" s="327"/>
      <c r="E37" s="238">
        <v>17041</v>
      </c>
      <c r="F37" s="238">
        <v>0</v>
      </c>
      <c r="G37" s="238">
        <v>17041</v>
      </c>
      <c r="H37" s="238">
        <v>8817</v>
      </c>
      <c r="I37" s="238">
        <v>0</v>
      </c>
      <c r="J37" s="239">
        <v>8817</v>
      </c>
    </row>
    <row r="38" spans="1:10" ht="15.75" x14ac:dyDescent="0.25">
      <c r="A38" s="2"/>
      <c r="B38" s="2" t="s">
        <v>536</v>
      </c>
      <c r="C38" s="14" t="s">
        <v>186</v>
      </c>
      <c r="D38" s="327"/>
      <c r="E38" s="238">
        <v>0</v>
      </c>
      <c r="F38" s="238">
        <v>0</v>
      </c>
      <c r="G38" s="238">
        <v>0</v>
      </c>
      <c r="H38" s="238">
        <v>0</v>
      </c>
      <c r="I38" s="238">
        <v>0</v>
      </c>
      <c r="J38" s="239">
        <v>0</v>
      </c>
    </row>
    <row r="39" spans="1:10" ht="15.75" x14ac:dyDescent="0.25">
      <c r="A39" s="2"/>
      <c r="B39" s="2" t="s">
        <v>537</v>
      </c>
      <c r="C39" s="4" t="s">
        <v>187</v>
      </c>
      <c r="D39" s="327"/>
      <c r="E39" s="238">
        <v>0</v>
      </c>
      <c r="F39" s="238">
        <v>0</v>
      </c>
      <c r="G39" s="238">
        <v>0</v>
      </c>
      <c r="H39" s="238">
        <v>0</v>
      </c>
      <c r="I39" s="238">
        <v>0</v>
      </c>
      <c r="J39" s="239">
        <v>0</v>
      </c>
    </row>
    <row r="40" spans="1:10" ht="15.75" x14ac:dyDescent="0.25">
      <c r="A40" s="2"/>
      <c r="B40" s="2" t="s">
        <v>538</v>
      </c>
      <c r="C40" s="4" t="s">
        <v>136</v>
      </c>
      <c r="D40" s="327"/>
      <c r="E40" s="238">
        <v>713692</v>
      </c>
      <c r="F40" s="238">
        <v>0</v>
      </c>
      <c r="G40" s="238">
        <v>713692</v>
      </c>
      <c r="H40" s="238">
        <v>644203</v>
      </c>
      <c r="I40" s="238">
        <v>0</v>
      </c>
      <c r="J40" s="239">
        <v>644203</v>
      </c>
    </row>
    <row r="41" spans="1:10" ht="15.75" x14ac:dyDescent="0.25">
      <c r="A41" s="2"/>
      <c r="B41" s="154" t="s">
        <v>539</v>
      </c>
      <c r="C41" s="4" t="s">
        <v>137</v>
      </c>
      <c r="D41" s="327"/>
      <c r="E41" s="238">
        <v>0</v>
      </c>
      <c r="F41" s="238">
        <v>0</v>
      </c>
      <c r="G41" s="238">
        <v>0</v>
      </c>
      <c r="H41" s="238">
        <v>0</v>
      </c>
      <c r="I41" s="238">
        <v>0</v>
      </c>
      <c r="J41" s="239">
        <v>0</v>
      </c>
    </row>
    <row r="42" spans="1:10" ht="15.75" x14ac:dyDescent="0.25">
      <c r="A42" s="2"/>
      <c r="B42" s="2" t="s">
        <v>540</v>
      </c>
      <c r="C42" s="4" t="s">
        <v>138</v>
      </c>
      <c r="D42" s="327"/>
      <c r="E42" s="238">
        <v>0</v>
      </c>
      <c r="F42" s="238">
        <v>0</v>
      </c>
      <c r="G42" s="238">
        <v>0</v>
      </c>
      <c r="H42" s="238">
        <v>0</v>
      </c>
      <c r="I42" s="238">
        <v>0</v>
      </c>
      <c r="J42" s="239">
        <v>0</v>
      </c>
    </row>
    <row r="43" spans="1:10" ht="15.75" x14ac:dyDescent="0.25">
      <c r="A43" s="2"/>
      <c r="B43" s="2" t="s">
        <v>541</v>
      </c>
      <c r="C43" s="4" t="s">
        <v>139</v>
      </c>
      <c r="D43" s="327"/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39">
        <v>0</v>
      </c>
    </row>
    <row r="44" spans="1:10" ht="15.75" x14ac:dyDescent="0.25">
      <c r="A44" s="2"/>
      <c r="B44" s="25" t="s">
        <v>50</v>
      </c>
      <c r="C44" s="8" t="s">
        <v>140</v>
      </c>
      <c r="D44" s="326"/>
      <c r="E44" s="237">
        <v>87697662</v>
      </c>
      <c r="F44" s="237">
        <v>166345874</v>
      </c>
      <c r="G44" s="237">
        <v>254043536</v>
      </c>
      <c r="H44" s="237">
        <v>21929965</v>
      </c>
      <c r="I44" s="237">
        <v>47835549</v>
      </c>
      <c r="J44" s="240">
        <v>69765514</v>
      </c>
    </row>
    <row r="45" spans="1:10" ht="15.75" x14ac:dyDescent="0.25">
      <c r="A45" s="2"/>
      <c r="B45" s="153" t="s">
        <v>52</v>
      </c>
      <c r="C45" s="119" t="s">
        <v>218</v>
      </c>
      <c r="D45" s="329"/>
      <c r="E45" s="238">
        <v>0</v>
      </c>
      <c r="F45" s="238">
        <v>0</v>
      </c>
      <c r="G45" s="238">
        <v>0</v>
      </c>
      <c r="H45" s="238">
        <v>0</v>
      </c>
      <c r="I45" s="238">
        <v>0</v>
      </c>
      <c r="J45" s="239">
        <v>0</v>
      </c>
    </row>
    <row r="46" spans="1:10" ht="15.75" x14ac:dyDescent="0.25">
      <c r="A46" s="2"/>
      <c r="B46" s="153" t="s">
        <v>199</v>
      </c>
      <c r="C46" s="119" t="s">
        <v>219</v>
      </c>
      <c r="D46" s="329"/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39">
        <v>0</v>
      </c>
    </row>
    <row r="47" spans="1:10" ht="15.75" x14ac:dyDescent="0.25">
      <c r="A47" s="2"/>
      <c r="B47" s="153" t="s">
        <v>200</v>
      </c>
      <c r="C47" s="119" t="s">
        <v>220</v>
      </c>
      <c r="D47" s="329"/>
      <c r="E47" s="238">
        <v>0</v>
      </c>
      <c r="F47" s="238">
        <v>0</v>
      </c>
      <c r="G47" s="238">
        <v>0</v>
      </c>
      <c r="H47" s="238">
        <v>0</v>
      </c>
      <c r="I47" s="238">
        <v>0</v>
      </c>
      <c r="J47" s="239">
        <v>0</v>
      </c>
    </row>
    <row r="48" spans="1:10" ht="15.75" x14ac:dyDescent="0.25">
      <c r="A48" s="2"/>
      <c r="B48" s="153" t="s">
        <v>201</v>
      </c>
      <c r="C48" s="119" t="s">
        <v>221</v>
      </c>
      <c r="D48" s="329"/>
      <c r="E48" s="238">
        <v>0</v>
      </c>
      <c r="F48" s="238">
        <v>0</v>
      </c>
      <c r="G48" s="238">
        <v>0</v>
      </c>
      <c r="H48" s="238">
        <v>0</v>
      </c>
      <c r="I48" s="238">
        <v>0</v>
      </c>
      <c r="J48" s="239">
        <v>0</v>
      </c>
    </row>
    <row r="49" spans="1:10" ht="15.75" x14ac:dyDescent="0.25">
      <c r="A49" s="2"/>
      <c r="B49" s="153" t="s">
        <v>54</v>
      </c>
      <c r="C49" s="119" t="s">
        <v>206</v>
      </c>
      <c r="D49" s="329"/>
      <c r="E49" s="238">
        <v>87697662</v>
      </c>
      <c r="F49" s="238">
        <v>166345874</v>
      </c>
      <c r="G49" s="238">
        <v>254043536</v>
      </c>
      <c r="H49" s="238">
        <v>21929965</v>
      </c>
      <c r="I49" s="238">
        <v>47835549</v>
      </c>
      <c r="J49" s="239">
        <v>69765514</v>
      </c>
    </row>
    <row r="50" spans="1:10" ht="15.75" x14ac:dyDescent="0.25">
      <c r="A50" s="2"/>
      <c r="B50" s="154" t="s">
        <v>222</v>
      </c>
      <c r="C50" s="4" t="s">
        <v>195</v>
      </c>
      <c r="D50" s="329"/>
      <c r="E50" s="238">
        <v>87049315</v>
      </c>
      <c r="F50" s="238">
        <v>149125440</v>
      </c>
      <c r="G50" s="238">
        <v>236174755</v>
      </c>
      <c r="H50" s="238">
        <v>21890457</v>
      </c>
      <c r="I50" s="238">
        <v>41026431</v>
      </c>
      <c r="J50" s="239">
        <v>62916888</v>
      </c>
    </row>
    <row r="51" spans="1:10" ht="15.75" x14ac:dyDescent="0.25">
      <c r="A51" s="2"/>
      <c r="B51" s="154" t="s">
        <v>223</v>
      </c>
      <c r="C51" s="4" t="s">
        <v>141</v>
      </c>
      <c r="D51" s="327"/>
      <c r="E51" s="238">
        <v>53071085</v>
      </c>
      <c r="F51" s="238">
        <v>60086168</v>
      </c>
      <c r="G51" s="238">
        <v>113157253</v>
      </c>
      <c r="H51" s="238">
        <v>8266183</v>
      </c>
      <c r="I51" s="238">
        <v>22135195</v>
      </c>
      <c r="J51" s="239">
        <v>30401378</v>
      </c>
    </row>
    <row r="52" spans="1:10" ht="15.75" x14ac:dyDescent="0.25">
      <c r="A52" s="2"/>
      <c r="B52" s="154" t="s">
        <v>224</v>
      </c>
      <c r="C52" s="4" t="s">
        <v>142</v>
      </c>
      <c r="D52" s="327"/>
      <c r="E52" s="238">
        <v>33978230</v>
      </c>
      <c r="F52" s="238">
        <v>89039272</v>
      </c>
      <c r="G52" s="238">
        <v>123017502</v>
      </c>
      <c r="H52" s="238">
        <v>13624274</v>
      </c>
      <c r="I52" s="238">
        <v>18891236</v>
      </c>
      <c r="J52" s="239">
        <v>32515510</v>
      </c>
    </row>
    <row r="53" spans="1:10" ht="15.75" x14ac:dyDescent="0.25">
      <c r="A53" s="2"/>
      <c r="B53" s="154" t="s">
        <v>225</v>
      </c>
      <c r="C53" s="4" t="s">
        <v>332</v>
      </c>
      <c r="D53" s="327"/>
      <c r="E53" s="238">
        <v>648347</v>
      </c>
      <c r="F53" s="238">
        <v>17220434</v>
      </c>
      <c r="G53" s="238">
        <v>17868781</v>
      </c>
      <c r="H53" s="238">
        <v>39508</v>
      </c>
      <c r="I53" s="238">
        <v>6809118</v>
      </c>
      <c r="J53" s="239">
        <v>6848626</v>
      </c>
    </row>
    <row r="54" spans="1:10" ht="15.75" x14ac:dyDescent="0.25">
      <c r="A54" s="2"/>
      <c r="B54" s="154" t="s">
        <v>56</v>
      </c>
      <c r="C54" s="4" t="s">
        <v>73</v>
      </c>
      <c r="D54" s="327"/>
      <c r="E54" s="238">
        <v>0</v>
      </c>
      <c r="F54" s="238">
        <v>0</v>
      </c>
      <c r="G54" s="238">
        <v>0</v>
      </c>
      <c r="H54" s="238">
        <v>0</v>
      </c>
      <c r="I54" s="238">
        <v>0</v>
      </c>
      <c r="J54" s="239">
        <v>0</v>
      </c>
    </row>
    <row r="55" spans="1:10" ht="15.75" x14ac:dyDescent="0.25">
      <c r="A55" s="2"/>
      <c r="B55" s="155" t="s">
        <v>143</v>
      </c>
      <c r="C55" s="147"/>
      <c r="D55" s="327"/>
      <c r="E55" s="237">
        <v>1678760314</v>
      </c>
      <c r="F55" s="237">
        <v>444944877</v>
      </c>
      <c r="G55" s="237">
        <v>2123705191</v>
      </c>
      <c r="H55" s="237">
        <v>1262760078</v>
      </c>
      <c r="I55" s="237">
        <v>407525310</v>
      </c>
      <c r="J55" s="240">
        <v>1670285388</v>
      </c>
    </row>
    <row r="56" spans="1:10" ht="15.75" x14ac:dyDescent="0.25">
      <c r="A56" s="2"/>
      <c r="B56" s="25" t="s">
        <v>60</v>
      </c>
      <c r="C56" s="8" t="s">
        <v>144</v>
      </c>
      <c r="D56" s="327"/>
      <c r="E56" s="237">
        <v>19049799</v>
      </c>
      <c r="F56" s="237">
        <v>41396097</v>
      </c>
      <c r="G56" s="237">
        <v>60445896</v>
      </c>
      <c r="H56" s="237">
        <v>25091053</v>
      </c>
      <c r="I56" s="237">
        <v>42384982</v>
      </c>
      <c r="J56" s="240">
        <v>67476035</v>
      </c>
    </row>
    <row r="57" spans="1:10" ht="15.75" x14ac:dyDescent="0.25">
      <c r="A57" s="2"/>
      <c r="B57" s="154" t="s">
        <v>542</v>
      </c>
      <c r="C57" s="4" t="s">
        <v>145</v>
      </c>
      <c r="D57" s="327"/>
      <c r="E57" s="238">
        <v>0</v>
      </c>
      <c r="F57" s="238">
        <v>0</v>
      </c>
      <c r="G57" s="238">
        <v>0</v>
      </c>
      <c r="H57" s="238">
        <v>0</v>
      </c>
      <c r="I57" s="238">
        <v>0</v>
      </c>
      <c r="J57" s="239">
        <v>0</v>
      </c>
    </row>
    <row r="58" spans="1:10" ht="15.75" x14ac:dyDescent="0.25">
      <c r="A58" s="2"/>
      <c r="B58" s="154" t="s">
        <v>543</v>
      </c>
      <c r="C58" s="4" t="s">
        <v>146</v>
      </c>
      <c r="D58" s="327"/>
      <c r="E58" s="238">
        <v>0</v>
      </c>
      <c r="F58" s="238">
        <v>0</v>
      </c>
      <c r="G58" s="238">
        <v>0</v>
      </c>
      <c r="H58" s="238">
        <v>0</v>
      </c>
      <c r="I58" s="238">
        <v>0</v>
      </c>
      <c r="J58" s="239">
        <v>0</v>
      </c>
    </row>
    <row r="59" spans="1:10" ht="15.75" x14ac:dyDescent="0.25">
      <c r="A59" s="2"/>
      <c r="B59" s="154" t="s">
        <v>544</v>
      </c>
      <c r="C59" s="4" t="s">
        <v>147</v>
      </c>
      <c r="D59" s="327"/>
      <c r="E59" s="238">
        <v>14872902</v>
      </c>
      <c r="F59" s="238">
        <v>968957</v>
      </c>
      <c r="G59" s="238">
        <v>15841859</v>
      </c>
      <c r="H59" s="238">
        <v>11007937</v>
      </c>
      <c r="I59" s="238">
        <v>930112</v>
      </c>
      <c r="J59" s="239">
        <v>11938049</v>
      </c>
    </row>
    <row r="60" spans="1:10" ht="15.75" x14ac:dyDescent="0.25">
      <c r="A60" s="2"/>
      <c r="B60" s="154" t="s">
        <v>545</v>
      </c>
      <c r="C60" s="4" t="s">
        <v>148</v>
      </c>
      <c r="D60" s="327"/>
      <c r="E60" s="238">
        <v>2554315</v>
      </c>
      <c r="F60" s="238">
        <v>928967</v>
      </c>
      <c r="G60" s="238">
        <v>3483282</v>
      </c>
      <c r="H60" s="238">
        <v>2226810</v>
      </c>
      <c r="I60" s="238">
        <v>672157</v>
      </c>
      <c r="J60" s="239">
        <v>2898967</v>
      </c>
    </row>
    <row r="61" spans="1:10" ht="15.75" x14ac:dyDescent="0.25">
      <c r="A61" s="2"/>
      <c r="B61" s="154" t="s">
        <v>546</v>
      </c>
      <c r="C61" s="4" t="s">
        <v>149</v>
      </c>
      <c r="D61" s="327"/>
      <c r="E61" s="238">
        <v>0</v>
      </c>
      <c r="F61" s="238">
        <v>0</v>
      </c>
      <c r="G61" s="238">
        <v>0</v>
      </c>
      <c r="H61" s="238">
        <v>0</v>
      </c>
      <c r="I61" s="238">
        <v>0</v>
      </c>
      <c r="J61" s="239">
        <v>0</v>
      </c>
    </row>
    <row r="62" spans="1:10" ht="15.75" x14ac:dyDescent="0.25">
      <c r="A62" s="2"/>
      <c r="B62" s="154" t="s">
        <v>547</v>
      </c>
      <c r="C62" s="4" t="s">
        <v>150</v>
      </c>
      <c r="D62" s="327"/>
      <c r="E62" s="238">
        <v>0</v>
      </c>
      <c r="F62" s="238">
        <v>0</v>
      </c>
      <c r="G62" s="238">
        <v>0</v>
      </c>
      <c r="H62" s="238">
        <v>0</v>
      </c>
      <c r="I62" s="238">
        <v>0</v>
      </c>
      <c r="J62" s="239">
        <v>0</v>
      </c>
    </row>
    <row r="63" spans="1:10" ht="15.75" x14ac:dyDescent="0.25">
      <c r="A63" s="2"/>
      <c r="B63" s="154" t="s">
        <v>548</v>
      </c>
      <c r="C63" s="4" t="s">
        <v>151</v>
      </c>
      <c r="D63" s="327"/>
      <c r="E63" s="238">
        <v>4278</v>
      </c>
      <c r="F63" s="238">
        <v>20255819</v>
      </c>
      <c r="G63" s="238">
        <v>20260097</v>
      </c>
      <c r="H63" s="238">
        <v>1769</v>
      </c>
      <c r="I63" s="238">
        <v>17989491</v>
      </c>
      <c r="J63" s="239">
        <v>17991260</v>
      </c>
    </row>
    <row r="64" spans="1:10" ht="15.75" x14ac:dyDescent="0.25">
      <c r="A64" s="2"/>
      <c r="B64" s="154" t="s">
        <v>549</v>
      </c>
      <c r="C64" s="4" t="s">
        <v>152</v>
      </c>
      <c r="D64" s="327"/>
      <c r="E64" s="238">
        <v>1618304</v>
      </c>
      <c r="F64" s="238">
        <v>19242354</v>
      </c>
      <c r="G64" s="238">
        <v>20860658</v>
      </c>
      <c r="H64" s="238">
        <v>11854537</v>
      </c>
      <c r="I64" s="238">
        <v>22793222</v>
      </c>
      <c r="J64" s="239">
        <v>34647759</v>
      </c>
    </row>
    <row r="65" spans="1:10" ht="15.75" x14ac:dyDescent="0.25">
      <c r="A65" s="2"/>
      <c r="B65" s="25" t="s">
        <v>61</v>
      </c>
      <c r="C65" s="8" t="s">
        <v>153</v>
      </c>
      <c r="D65" s="327"/>
      <c r="E65" s="237">
        <v>1659710515</v>
      </c>
      <c r="F65" s="237">
        <v>402851417</v>
      </c>
      <c r="G65" s="237">
        <v>2062561932</v>
      </c>
      <c r="H65" s="237">
        <v>1237669025</v>
      </c>
      <c r="I65" s="237">
        <v>364681524</v>
      </c>
      <c r="J65" s="240">
        <v>1602350549</v>
      </c>
    </row>
    <row r="66" spans="1:10" ht="15.75" x14ac:dyDescent="0.25">
      <c r="A66" s="2"/>
      <c r="B66" s="156" t="s">
        <v>550</v>
      </c>
      <c r="C66" s="4" t="s">
        <v>154</v>
      </c>
      <c r="D66" s="327"/>
      <c r="E66" s="238">
        <v>915</v>
      </c>
      <c r="F66" s="238">
        <v>0</v>
      </c>
      <c r="G66" s="238">
        <v>915</v>
      </c>
      <c r="H66" s="238">
        <v>2115</v>
      </c>
      <c r="I66" s="238">
        <v>0</v>
      </c>
      <c r="J66" s="239">
        <v>2115</v>
      </c>
    </row>
    <row r="67" spans="1:10" ht="15.75" x14ac:dyDescent="0.25">
      <c r="A67" s="2"/>
      <c r="B67" s="154" t="s">
        <v>551</v>
      </c>
      <c r="C67" s="4" t="s">
        <v>155</v>
      </c>
      <c r="D67" s="327"/>
      <c r="E67" s="238">
        <v>622240960</v>
      </c>
      <c r="F67" s="238">
        <v>85025171</v>
      </c>
      <c r="G67" s="238">
        <v>707266131</v>
      </c>
      <c r="H67" s="238">
        <v>458157048</v>
      </c>
      <c r="I67" s="238">
        <v>76837534</v>
      </c>
      <c r="J67" s="239">
        <v>534994582</v>
      </c>
    </row>
    <row r="68" spans="1:10" ht="15.75" x14ac:dyDescent="0.25">
      <c r="A68" s="2"/>
      <c r="B68" s="156" t="s">
        <v>552</v>
      </c>
      <c r="C68" s="4" t="s">
        <v>156</v>
      </c>
      <c r="D68" s="327"/>
      <c r="E68" s="238">
        <v>49249830</v>
      </c>
      <c r="F68" s="238">
        <v>16360854</v>
      </c>
      <c r="G68" s="238">
        <v>65610684</v>
      </c>
      <c r="H68" s="238">
        <v>41781119</v>
      </c>
      <c r="I68" s="238">
        <v>17171877</v>
      </c>
      <c r="J68" s="239">
        <v>58952996</v>
      </c>
    </row>
    <row r="69" spans="1:10" ht="15.75" x14ac:dyDescent="0.25">
      <c r="A69" s="2"/>
      <c r="B69" s="154" t="s">
        <v>553</v>
      </c>
      <c r="C69" s="4" t="s">
        <v>157</v>
      </c>
      <c r="D69" s="327"/>
      <c r="E69" s="238">
        <v>0</v>
      </c>
      <c r="F69" s="238">
        <v>0</v>
      </c>
      <c r="G69" s="238">
        <v>0</v>
      </c>
      <c r="H69" s="238">
        <v>0</v>
      </c>
      <c r="I69" s="238">
        <v>0</v>
      </c>
      <c r="J69" s="239">
        <v>0</v>
      </c>
    </row>
    <row r="70" spans="1:10" ht="15.75" x14ac:dyDescent="0.25">
      <c r="A70" s="2"/>
      <c r="B70" s="156" t="s">
        <v>554</v>
      </c>
      <c r="C70" s="4" t="s">
        <v>158</v>
      </c>
      <c r="D70" s="327"/>
      <c r="E70" s="238">
        <v>132849487</v>
      </c>
      <c r="F70" s="238">
        <v>4562690</v>
      </c>
      <c r="G70" s="238">
        <v>137412177</v>
      </c>
      <c r="H70" s="238">
        <v>112967737</v>
      </c>
      <c r="I70" s="238">
        <v>8282688</v>
      </c>
      <c r="J70" s="239">
        <v>121250425</v>
      </c>
    </row>
    <row r="71" spans="1:10" ht="15.75" x14ac:dyDescent="0.25">
      <c r="A71" s="2"/>
      <c r="B71" s="154" t="s">
        <v>555</v>
      </c>
      <c r="C71" s="4" t="s">
        <v>159</v>
      </c>
      <c r="D71" s="327"/>
      <c r="E71" s="238">
        <v>855053951</v>
      </c>
      <c r="F71" s="238">
        <v>296899503</v>
      </c>
      <c r="G71" s="238">
        <v>1151953454</v>
      </c>
      <c r="H71" s="238">
        <v>624527329</v>
      </c>
      <c r="I71" s="238">
        <v>262389425</v>
      </c>
      <c r="J71" s="239">
        <v>886916754</v>
      </c>
    </row>
    <row r="72" spans="1:10" ht="15.75" x14ac:dyDescent="0.25">
      <c r="A72" s="2"/>
      <c r="B72" s="154" t="s">
        <v>556</v>
      </c>
      <c r="C72" s="4" t="s">
        <v>160</v>
      </c>
      <c r="D72" s="327"/>
      <c r="E72" s="238">
        <v>315372</v>
      </c>
      <c r="F72" s="238">
        <v>3199</v>
      </c>
      <c r="G72" s="238">
        <v>318571</v>
      </c>
      <c r="H72" s="238">
        <v>233677</v>
      </c>
      <c r="I72" s="238">
        <v>0</v>
      </c>
      <c r="J72" s="239">
        <v>233677</v>
      </c>
    </row>
    <row r="73" spans="1:10" ht="15.75" x14ac:dyDescent="0.25">
      <c r="A73" s="2"/>
      <c r="B73" s="25" t="s">
        <v>62</v>
      </c>
      <c r="C73" s="20" t="s">
        <v>161</v>
      </c>
      <c r="D73" s="327"/>
      <c r="E73" s="237">
        <v>0</v>
      </c>
      <c r="F73" s="237">
        <v>697363</v>
      </c>
      <c r="G73" s="237">
        <v>697363</v>
      </c>
      <c r="H73" s="237">
        <v>0</v>
      </c>
      <c r="I73" s="237">
        <v>458804</v>
      </c>
      <c r="J73" s="240">
        <v>458804</v>
      </c>
    </row>
    <row r="74" spans="1:10" ht="15.75" x14ac:dyDescent="0.25">
      <c r="A74" s="2"/>
      <c r="B74" s="2"/>
      <c r="C74" s="14"/>
      <c r="D74" s="327"/>
      <c r="E74" s="238"/>
      <c r="F74" s="238"/>
      <c r="G74" s="238"/>
      <c r="H74" s="238"/>
      <c r="I74" s="238"/>
      <c r="J74" s="239"/>
    </row>
    <row r="75" spans="1:10" ht="15.75" x14ac:dyDescent="0.25">
      <c r="A75" s="26"/>
      <c r="B75" s="26"/>
      <c r="C75" s="157" t="s">
        <v>162</v>
      </c>
      <c r="D75" s="29"/>
      <c r="E75" s="241">
        <v>1821798893</v>
      </c>
      <c r="F75" s="241">
        <v>651475057</v>
      </c>
      <c r="G75" s="241">
        <v>2473273950</v>
      </c>
      <c r="H75" s="241">
        <v>1315404627</v>
      </c>
      <c r="I75" s="241">
        <v>477536144</v>
      </c>
      <c r="J75" s="242">
        <v>1792940771</v>
      </c>
    </row>
    <row r="79" spans="1:10" x14ac:dyDescent="0.2">
      <c r="E79" s="235">
        <f t="shared" ref="E79:J79" si="0">+E9-E10-E27-E44</f>
        <v>0</v>
      </c>
      <c r="F79" s="235">
        <f t="shared" si="0"/>
        <v>0</v>
      </c>
      <c r="G79" s="235">
        <f t="shared" si="0"/>
        <v>0</v>
      </c>
      <c r="H79" s="235">
        <f t="shared" si="0"/>
        <v>0</v>
      </c>
      <c r="I79" s="235">
        <f t="shared" si="0"/>
        <v>0</v>
      </c>
      <c r="J79" s="235">
        <f t="shared" si="0"/>
        <v>0</v>
      </c>
    </row>
    <row r="80" spans="1:10" x14ac:dyDescent="0.2">
      <c r="E80" s="235">
        <f t="shared" ref="E80:J80" si="1">+E10-E11-E15-E18-E21-E22-E25-E26</f>
        <v>0</v>
      </c>
      <c r="F80" s="235">
        <f t="shared" si="1"/>
        <v>0</v>
      </c>
      <c r="G80" s="235">
        <f t="shared" si="1"/>
        <v>0</v>
      </c>
      <c r="H80" s="235">
        <f t="shared" si="1"/>
        <v>0</v>
      </c>
      <c r="I80" s="235">
        <f t="shared" si="1"/>
        <v>0</v>
      </c>
      <c r="J80" s="235">
        <f t="shared" si="1"/>
        <v>0</v>
      </c>
    </row>
    <row r="81" spans="5:10" x14ac:dyDescent="0.2">
      <c r="E81" s="235">
        <f t="shared" ref="E81:J81" si="2">+E11-E12-E13-E14</f>
        <v>0</v>
      </c>
      <c r="F81" s="235">
        <f t="shared" si="2"/>
        <v>0</v>
      </c>
      <c r="G81" s="235">
        <f t="shared" si="2"/>
        <v>0</v>
      </c>
      <c r="H81" s="235">
        <f t="shared" si="2"/>
        <v>0</v>
      </c>
      <c r="I81" s="235">
        <f t="shared" si="2"/>
        <v>0</v>
      </c>
      <c r="J81" s="235">
        <f t="shared" si="2"/>
        <v>0</v>
      </c>
    </row>
    <row r="82" spans="5:10" x14ac:dyDescent="0.2">
      <c r="E82" s="235">
        <f t="shared" ref="E82:J82" si="3">+E15-E16-E17</f>
        <v>0</v>
      </c>
      <c r="F82" s="235">
        <f t="shared" si="3"/>
        <v>0</v>
      </c>
      <c r="G82" s="235">
        <f t="shared" si="3"/>
        <v>0</v>
      </c>
      <c r="H82" s="235">
        <f t="shared" si="3"/>
        <v>0</v>
      </c>
      <c r="I82" s="235">
        <f t="shared" si="3"/>
        <v>0</v>
      </c>
      <c r="J82" s="235">
        <f t="shared" si="3"/>
        <v>0</v>
      </c>
    </row>
    <row r="83" spans="5:10" x14ac:dyDescent="0.2">
      <c r="E83" s="235">
        <f t="shared" ref="E83:J83" si="4">+E22-E23-E24</f>
        <v>0</v>
      </c>
      <c r="F83" s="235">
        <f t="shared" si="4"/>
        <v>0</v>
      </c>
      <c r="G83" s="235">
        <f t="shared" si="4"/>
        <v>0</v>
      </c>
      <c r="H83" s="235">
        <f t="shared" si="4"/>
        <v>0</v>
      </c>
      <c r="I83" s="235">
        <f t="shared" si="4"/>
        <v>0</v>
      </c>
      <c r="J83" s="235">
        <f t="shared" si="4"/>
        <v>0</v>
      </c>
    </row>
    <row r="84" spans="5:10" x14ac:dyDescent="0.2">
      <c r="E84" s="235">
        <f t="shared" ref="E84:J84" si="5">+E27-E28-E41</f>
        <v>0</v>
      </c>
      <c r="F84" s="235">
        <f t="shared" si="5"/>
        <v>0</v>
      </c>
      <c r="G84" s="235">
        <f t="shared" si="5"/>
        <v>0</v>
      </c>
      <c r="H84" s="235">
        <f t="shared" si="5"/>
        <v>0</v>
      </c>
      <c r="I84" s="235">
        <f t="shared" si="5"/>
        <v>0</v>
      </c>
      <c r="J84" s="235">
        <f t="shared" si="5"/>
        <v>0</v>
      </c>
    </row>
    <row r="85" spans="5:10" x14ac:dyDescent="0.2">
      <c r="E85" s="235">
        <f t="shared" ref="E85:J85" si="6">+E28-SUM(E29:E40)</f>
        <v>0</v>
      </c>
      <c r="F85" s="235">
        <f t="shared" si="6"/>
        <v>0</v>
      </c>
      <c r="G85" s="235">
        <f t="shared" si="6"/>
        <v>0</v>
      </c>
      <c r="H85" s="235">
        <f t="shared" si="6"/>
        <v>0</v>
      </c>
      <c r="I85" s="235">
        <f t="shared" si="6"/>
        <v>0</v>
      </c>
      <c r="J85" s="235">
        <f t="shared" si="6"/>
        <v>0</v>
      </c>
    </row>
    <row r="86" spans="5:10" x14ac:dyDescent="0.2">
      <c r="E86" s="235">
        <f t="shared" ref="E86:J86" si="7">+E41-E42-E43</f>
        <v>0</v>
      </c>
      <c r="F86" s="235">
        <f t="shared" si="7"/>
        <v>0</v>
      </c>
      <c r="G86" s="235">
        <f t="shared" si="7"/>
        <v>0</v>
      </c>
      <c r="H86" s="235">
        <f t="shared" si="7"/>
        <v>0</v>
      </c>
      <c r="I86" s="235">
        <f t="shared" si="7"/>
        <v>0</v>
      </c>
      <c r="J86" s="235">
        <f t="shared" si="7"/>
        <v>0</v>
      </c>
    </row>
    <row r="87" spans="5:10" x14ac:dyDescent="0.2">
      <c r="E87" s="235">
        <f t="shared" ref="E87:J87" si="8">+E44-E45-E49-E54</f>
        <v>0</v>
      </c>
      <c r="F87" s="235">
        <f t="shared" si="8"/>
        <v>0</v>
      </c>
      <c r="G87" s="235">
        <f t="shared" si="8"/>
        <v>0</v>
      </c>
      <c r="H87" s="235">
        <f t="shared" si="8"/>
        <v>0</v>
      </c>
      <c r="I87" s="235">
        <f t="shared" si="8"/>
        <v>0</v>
      </c>
      <c r="J87" s="235">
        <f t="shared" si="8"/>
        <v>0</v>
      </c>
    </row>
    <row r="88" spans="5:10" x14ac:dyDescent="0.2">
      <c r="E88" s="235">
        <f t="shared" ref="E88:J88" si="9">+E45-E46-E47-E48</f>
        <v>0</v>
      </c>
      <c r="F88" s="235">
        <f t="shared" si="9"/>
        <v>0</v>
      </c>
      <c r="G88" s="235">
        <f t="shared" si="9"/>
        <v>0</v>
      </c>
      <c r="H88" s="235">
        <f t="shared" si="9"/>
        <v>0</v>
      </c>
      <c r="I88" s="235">
        <f t="shared" si="9"/>
        <v>0</v>
      </c>
      <c r="J88" s="235">
        <f t="shared" si="9"/>
        <v>0</v>
      </c>
    </row>
    <row r="89" spans="5:10" x14ac:dyDescent="0.2">
      <c r="E89" s="235">
        <f t="shared" ref="E89:J89" si="10">+E49-E50-E53</f>
        <v>0</v>
      </c>
      <c r="F89" s="235">
        <f t="shared" si="10"/>
        <v>0</v>
      </c>
      <c r="G89" s="235">
        <f t="shared" si="10"/>
        <v>0</v>
      </c>
      <c r="H89" s="235">
        <f t="shared" si="10"/>
        <v>0</v>
      </c>
      <c r="I89" s="235">
        <f t="shared" si="10"/>
        <v>0</v>
      </c>
      <c r="J89" s="235">
        <f t="shared" si="10"/>
        <v>0</v>
      </c>
    </row>
    <row r="90" spans="5:10" x14ac:dyDescent="0.2">
      <c r="E90" s="235">
        <f t="shared" ref="E90:J90" si="11">+E50-E51-E52</f>
        <v>0</v>
      </c>
      <c r="F90" s="235">
        <f t="shared" si="11"/>
        <v>0</v>
      </c>
      <c r="G90" s="235">
        <f t="shared" si="11"/>
        <v>0</v>
      </c>
      <c r="H90" s="235">
        <f t="shared" si="11"/>
        <v>0</v>
      </c>
      <c r="I90" s="235">
        <f t="shared" si="11"/>
        <v>0</v>
      </c>
      <c r="J90" s="235">
        <f t="shared" si="11"/>
        <v>0</v>
      </c>
    </row>
    <row r="91" spans="5:10" x14ac:dyDescent="0.2">
      <c r="E91" s="235">
        <f t="shared" ref="E91:J91" si="12">+E55-E56-E65-E73</f>
        <v>0</v>
      </c>
      <c r="F91" s="235">
        <f t="shared" si="12"/>
        <v>0</v>
      </c>
      <c r="G91" s="235">
        <f t="shared" si="12"/>
        <v>0</v>
      </c>
      <c r="H91" s="235">
        <f t="shared" si="12"/>
        <v>0</v>
      </c>
      <c r="I91" s="235">
        <f t="shared" si="12"/>
        <v>0</v>
      </c>
      <c r="J91" s="235">
        <f t="shared" si="12"/>
        <v>0</v>
      </c>
    </row>
    <row r="92" spans="5:10" x14ac:dyDescent="0.2">
      <c r="E92" s="235">
        <f t="shared" ref="E92:J92" si="13">+E56-SUM(E57:E64)</f>
        <v>0</v>
      </c>
      <c r="F92" s="235">
        <f t="shared" si="13"/>
        <v>0</v>
      </c>
      <c r="G92" s="235">
        <f t="shared" si="13"/>
        <v>0</v>
      </c>
      <c r="H92" s="235">
        <f t="shared" si="13"/>
        <v>0</v>
      </c>
      <c r="I92" s="235">
        <f t="shared" si="13"/>
        <v>0</v>
      </c>
      <c r="J92" s="235">
        <f t="shared" si="13"/>
        <v>0</v>
      </c>
    </row>
    <row r="93" spans="5:10" x14ac:dyDescent="0.2">
      <c r="E93" s="235">
        <f t="shared" ref="E93:J93" si="14">+E65-SUM(E66:E72)</f>
        <v>0</v>
      </c>
      <c r="F93" s="235">
        <f t="shared" si="14"/>
        <v>0</v>
      </c>
      <c r="G93" s="235">
        <f t="shared" si="14"/>
        <v>0</v>
      </c>
      <c r="H93" s="235">
        <f t="shared" si="14"/>
        <v>0</v>
      </c>
      <c r="I93" s="235">
        <f t="shared" si="14"/>
        <v>0</v>
      </c>
      <c r="J93" s="235">
        <f t="shared" si="14"/>
        <v>0</v>
      </c>
    </row>
    <row r="94" spans="5:10" x14ac:dyDescent="0.2">
      <c r="E94" s="235">
        <f>+E75-E9-E55</f>
        <v>0</v>
      </c>
      <c r="F94" s="235">
        <f>+F75-F9-F55</f>
        <v>0</v>
      </c>
      <c r="G94" s="235">
        <f t="shared" ref="G94:J94" si="15">+G75-G9-G55</f>
        <v>0</v>
      </c>
      <c r="H94" s="235">
        <f t="shared" si="15"/>
        <v>0</v>
      </c>
      <c r="I94" s="235">
        <f t="shared" si="15"/>
        <v>0</v>
      </c>
      <c r="J94" s="235">
        <f t="shared" si="15"/>
        <v>0</v>
      </c>
    </row>
    <row r="95" spans="5:10" x14ac:dyDescent="0.2">
      <c r="E95" s="235"/>
    </row>
    <row r="96" spans="5:10" x14ac:dyDescent="0.2">
      <c r="E96" s="235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konsolide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40625" defaultRowHeight="15.75" x14ac:dyDescent="0.25"/>
  <cols>
    <col min="1" max="1" width="3.140625" style="103" customWidth="1"/>
    <col min="2" max="2" width="3.42578125" style="30" customWidth="1"/>
    <col min="3" max="3" width="9.140625" style="31" bestFit="1" customWidth="1"/>
    <col min="4" max="4" width="104.140625" style="30" bestFit="1" customWidth="1"/>
    <col min="5" max="5" width="8.28515625" style="30" bestFit="1" customWidth="1"/>
    <col min="6" max="9" width="18.85546875" style="150" customWidth="1"/>
    <col min="10" max="10" width="1.140625" style="103" customWidth="1"/>
    <col min="11" max="11" width="9.140625" style="103"/>
    <col min="12" max="12" width="14.42578125" style="256" hidden="1" customWidth="1"/>
    <col min="13" max="13" width="13.5703125" style="103" hidden="1" customWidth="1"/>
    <col min="14" max="14" width="13" style="256" hidden="1" customWidth="1"/>
    <col min="15" max="15" width="9.140625" style="103" customWidth="1"/>
    <col min="16" max="16384" width="9.140625" style="103"/>
  </cols>
  <sheetData>
    <row r="1" spans="2:14" x14ac:dyDescent="0.25">
      <c r="B1" s="4"/>
      <c r="C1" s="3"/>
      <c r="D1" s="4"/>
      <c r="E1" s="4"/>
      <c r="F1" s="4"/>
      <c r="G1" s="4"/>
      <c r="H1" s="190"/>
      <c r="I1" s="190"/>
    </row>
    <row r="2" spans="2:14" x14ac:dyDescent="0.25">
      <c r="B2" s="192"/>
      <c r="C2" s="193"/>
      <c r="D2" s="193"/>
      <c r="E2" s="193"/>
      <c r="F2" s="193"/>
      <c r="G2" s="193"/>
      <c r="H2" s="193"/>
      <c r="I2" s="198"/>
    </row>
    <row r="3" spans="2:14" x14ac:dyDescent="0.25">
      <c r="B3" s="587" t="s">
        <v>596</v>
      </c>
      <c r="C3" s="588"/>
      <c r="D3" s="588"/>
      <c r="E3" s="588"/>
      <c r="F3" s="588"/>
      <c r="G3" s="588"/>
      <c r="H3" s="588"/>
      <c r="I3" s="589"/>
    </row>
    <row r="4" spans="2:14" x14ac:dyDescent="0.25">
      <c r="B4" s="26"/>
      <c r="C4" s="27"/>
      <c r="D4" s="28"/>
      <c r="E4" s="28"/>
      <c r="F4" s="442"/>
      <c r="G4" s="442"/>
      <c r="H4" s="28"/>
      <c r="I4" s="191"/>
    </row>
    <row r="5" spans="2:14" x14ac:dyDescent="0.25">
      <c r="B5" s="2"/>
      <c r="C5" s="3"/>
      <c r="D5" s="4"/>
      <c r="E5" s="164"/>
      <c r="F5" s="590" t="s">
        <v>357</v>
      </c>
      <c r="G5" s="591"/>
      <c r="H5" s="590" t="s">
        <v>357</v>
      </c>
      <c r="I5" s="591"/>
      <c r="J5" s="103" t="s">
        <v>371</v>
      </c>
    </row>
    <row r="6" spans="2:14" ht="15.6" customHeight="1" x14ac:dyDescent="0.25">
      <c r="B6" s="2"/>
      <c r="C6" s="3"/>
      <c r="D6" s="4"/>
      <c r="E6" s="164"/>
      <c r="F6" s="592" t="s">
        <v>602</v>
      </c>
      <c r="G6" s="593"/>
      <c r="H6" s="592" t="s">
        <v>602</v>
      </c>
      <c r="I6" s="593"/>
    </row>
    <row r="7" spans="2:14" x14ac:dyDescent="0.25">
      <c r="B7" s="2"/>
      <c r="C7" s="7"/>
      <c r="D7" s="8" t="s">
        <v>163</v>
      </c>
      <c r="E7" s="167" t="s">
        <v>2</v>
      </c>
      <c r="F7" s="590" t="s">
        <v>0</v>
      </c>
      <c r="G7" s="591"/>
      <c r="H7" s="590" t="s">
        <v>1</v>
      </c>
      <c r="I7" s="591"/>
    </row>
    <row r="8" spans="2:14" ht="15.6" customHeight="1" x14ac:dyDescent="0.25">
      <c r="B8" s="2"/>
      <c r="C8" s="3"/>
      <c r="D8" s="4"/>
      <c r="E8" s="596" t="s">
        <v>362</v>
      </c>
      <c r="F8" s="594" t="s">
        <v>605</v>
      </c>
      <c r="G8" s="594" t="s">
        <v>606</v>
      </c>
      <c r="H8" s="594" t="s">
        <v>607</v>
      </c>
      <c r="I8" s="594" t="s">
        <v>608</v>
      </c>
    </row>
    <row r="9" spans="2:14" x14ac:dyDescent="0.25">
      <c r="B9" s="26"/>
      <c r="C9" s="27"/>
      <c r="D9" s="196"/>
      <c r="E9" s="597"/>
      <c r="F9" s="595"/>
      <c r="G9" s="595"/>
      <c r="H9" s="595"/>
      <c r="I9" s="595"/>
    </row>
    <row r="10" spans="2:14" x14ac:dyDescent="0.25">
      <c r="B10" s="25"/>
      <c r="C10" s="369" t="s">
        <v>36</v>
      </c>
      <c r="D10" s="360" t="s">
        <v>430</v>
      </c>
      <c r="E10" s="165" t="s">
        <v>343</v>
      </c>
      <c r="F10" s="244">
        <v>35056814</v>
      </c>
      <c r="G10" s="319">
        <f>+F10-L10</f>
        <v>12771883</v>
      </c>
      <c r="H10" s="244">
        <v>16147632</v>
      </c>
      <c r="I10" s="244">
        <f>+H10-N10</f>
        <v>6698763</v>
      </c>
      <c r="L10" s="256">
        <v>22284931</v>
      </c>
      <c r="N10" s="256">
        <v>9448869</v>
      </c>
    </row>
    <row r="11" spans="2:14" x14ac:dyDescent="0.25">
      <c r="B11" s="2"/>
      <c r="C11" s="370" t="s">
        <v>4</v>
      </c>
      <c r="D11" s="361" t="s">
        <v>190</v>
      </c>
      <c r="E11" s="165"/>
      <c r="F11" s="255">
        <v>24158748</v>
      </c>
      <c r="G11" s="320">
        <f>+F11-L11</f>
        <v>8778229</v>
      </c>
      <c r="H11" s="255">
        <v>10163051</v>
      </c>
      <c r="I11" s="243">
        <f t="shared" ref="I11:I71" si="0">+H11-N11</f>
        <v>3964547</v>
      </c>
      <c r="L11" s="256">
        <v>15380519</v>
      </c>
      <c r="N11" s="256">
        <v>6198504</v>
      </c>
    </row>
    <row r="12" spans="2:14" x14ac:dyDescent="0.25">
      <c r="B12" s="2"/>
      <c r="C12" s="370" t="s">
        <v>21</v>
      </c>
      <c r="D12" s="361" t="s">
        <v>188</v>
      </c>
      <c r="E12" s="165"/>
      <c r="F12" s="255">
        <v>2700444</v>
      </c>
      <c r="G12" s="320">
        <f t="shared" ref="G12:G17" si="1">+F12-L12</f>
        <v>1347625</v>
      </c>
      <c r="H12" s="255">
        <v>33791</v>
      </c>
      <c r="I12" s="243">
        <f t="shared" si="0"/>
        <v>22011</v>
      </c>
      <c r="L12" s="256">
        <v>1352819</v>
      </c>
      <c r="N12" s="256">
        <v>11780</v>
      </c>
    </row>
    <row r="13" spans="2:14" x14ac:dyDescent="0.25">
      <c r="B13" s="2"/>
      <c r="C13" s="370" t="s">
        <v>65</v>
      </c>
      <c r="D13" s="361" t="s">
        <v>239</v>
      </c>
      <c r="E13" s="165"/>
      <c r="F13" s="255">
        <v>86789</v>
      </c>
      <c r="G13" s="320">
        <f t="shared" si="1"/>
        <v>25778</v>
      </c>
      <c r="H13" s="255">
        <v>58385</v>
      </c>
      <c r="I13" s="243">
        <f t="shared" si="0"/>
        <v>12904</v>
      </c>
      <c r="L13" s="256">
        <v>61011</v>
      </c>
      <c r="N13" s="256">
        <v>45481</v>
      </c>
    </row>
    <row r="14" spans="2:14" x14ac:dyDescent="0.25">
      <c r="B14" s="2"/>
      <c r="C14" s="370" t="s">
        <v>66</v>
      </c>
      <c r="D14" s="361" t="s">
        <v>240</v>
      </c>
      <c r="E14" s="165"/>
      <c r="F14" s="255">
        <v>0</v>
      </c>
      <c r="G14" s="320">
        <f t="shared" si="1"/>
        <v>0</v>
      </c>
      <c r="H14" s="255">
        <v>1065</v>
      </c>
      <c r="I14" s="243">
        <f t="shared" si="0"/>
        <v>910</v>
      </c>
      <c r="L14" s="256">
        <v>0</v>
      </c>
      <c r="N14" s="256">
        <v>155</v>
      </c>
    </row>
    <row r="15" spans="2:14" x14ac:dyDescent="0.25">
      <c r="B15" s="2"/>
      <c r="C15" s="370" t="s">
        <v>67</v>
      </c>
      <c r="D15" s="361" t="s">
        <v>184</v>
      </c>
      <c r="E15" s="165"/>
      <c r="F15" s="255">
        <v>5504669</v>
      </c>
      <c r="G15" s="320">
        <f t="shared" si="1"/>
        <v>1708951</v>
      </c>
      <c r="H15" s="255">
        <v>4847049</v>
      </c>
      <c r="I15" s="243">
        <f t="shared" si="0"/>
        <v>2133508</v>
      </c>
      <c r="L15" s="256">
        <v>3795718</v>
      </c>
      <c r="N15" s="256">
        <v>2713541</v>
      </c>
    </row>
    <row r="16" spans="2:14" x14ac:dyDescent="0.25">
      <c r="B16" s="2"/>
      <c r="C16" s="370" t="s">
        <v>241</v>
      </c>
      <c r="D16" s="361" t="s">
        <v>390</v>
      </c>
      <c r="E16" s="165"/>
      <c r="F16" s="255">
        <v>56673</v>
      </c>
      <c r="G16" s="320">
        <f t="shared" si="1"/>
        <v>8480</v>
      </c>
      <c r="H16" s="255">
        <v>104397</v>
      </c>
      <c r="I16" s="243">
        <f t="shared" si="0"/>
        <v>38699</v>
      </c>
      <c r="L16" s="256">
        <v>48193</v>
      </c>
      <c r="N16" s="256">
        <v>65698</v>
      </c>
    </row>
    <row r="17" spans="2:14" x14ac:dyDescent="0.25">
      <c r="B17" s="2"/>
      <c r="C17" s="370" t="s">
        <v>242</v>
      </c>
      <c r="D17" s="361" t="s">
        <v>431</v>
      </c>
      <c r="E17" s="165"/>
      <c r="F17" s="255">
        <v>1917121</v>
      </c>
      <c r="G17" s="320">
        <f t="shared" si="1"/>
        <v>590277</v>
      </c>
      <c r="H17" s="255">
        <v>2965575</v>
      </c>
      <c r="I17" s="243">
        <f t="shared" si="0"/>
        <v>1246013</v>
      </c>
      <c r="L17" s="256">
        <v>1326844</v>
      </c>
      <c r="N17" s="256">
        <v>1719562</v>
      </c>
    </row>
    <row r="18" spans="2:14" x14ac:dyDescent="0.25">
      <c r="B18" s="2"/>
      <c r="C18" s="370" t="s">
        <v>243</v>
      </c>
      <c r="D18" s="361" t="s">
        <v>432</v>
      </c>
      <c r="E18" s="165"/>
      <c r="F18" s="255">
        <v>3530875</v>
      </c>
      <c r="G18" s="320">
        <f t="shared" ref="G18:G71" si="2">+F18-L18</f>
        <v>1110194</v>
      </c>
      <c r="H18" s="255">
        <v>1777077</v>
      </c>
      <c r="I18" s="243">
        <f t="shared" si="0"/>
        <v>848796</v>
      </c>
      <c r="L18" s="256">
        <v>2420681</v>
      </c>
      <c r="N18" s="256">
        <v>928281</v>
      </c>
    </row>
    <row r="19" spans="2:14" x14ac:dyDescent="0.25">
      <c r="B19" s="2"/>
      <c r="C19" s="370" t="s">
        <v>164</v>
      </c>
      <c r="D19" s="361" t="s">
        <v>185</v>
      </c>
      <c r="E19" s="165"/>
      <c r="F19" s="255">
        <v>2201526</v>
      </c>
      <c r="G19" s="320">
        <f t="shared" si="2"/>
        <v>735894</v>
      </c>
      <c r="H19" s="255">
        <v>970727</v>
      </c>
      <c r="I19" s="243">
        <f t="shared" si="0"/>
        <v>530920</v>
      </c>
      <c r="L19" s="256">
        <v>1465632</v>
      </c>
      <c r="N19" s="256">
        <v>439807</v>
      </c>
    </row>
    <row r="20" spans="2:14" x14ac:dyDescent="0.25">
      <c r="B20" s="2"/>
      <c r="C20" s="370" t="s">
        <v>244</v>
      </c>
      <c r="D20" s="362" t="s">
        <v>433</v>
      </c>
      <c r="E20" s="165"/>
      <c r="F20" s="255">
        <v>404638</v>
      </c>
      <c r="G20" s="320">
        <f t="shared" si="2"/>
        <v>175406</v>
      </c>
      <c r="H20" s="255">
        <v>73564</v>
      </c>
      <c r="I20" s="243">
        <f t="shared" si="0"/>
        <v>33963</v>
      </c>
      <c r="J20" s="103" t="s">
        <v>371</v>
      </c>
      <c r="L20" s="256">
        <v>229232</v>
      </c>
      <c r="N20" s="256">
        <v>39601</v>
      </c>
    </row>
    <row r="21" spans="2:14" x14ac:dyDescent="0.25">
      <c r="B21" s="2"/>
      <c r="C21" s="371" t="s">
        <v>38</v>
      </c>
      <c r="D21" s="363" t="s">
        <v>434</v>
      </c>
      <c r="E21" s="165" t="s">
        <v>344</v>
      </c>
      <c r="F21" s="245">
        <v>30951113</v>
      </c>
      <c r="G21" s="321">
        <f t="shared" si="2"/>
        <v>12254423</v>
      </c>
      <c r="H21" s="245">
        <v>10546914</v>
      </c>
      <c r="I21" s="245">
        <f t="shared" si="0"/>
        <v>4547008</v>
      </c>
      <c r="L21" s="256">
        <v>18696690</v>
      </c>
      <c r="N21" s="256">
        <v>5999906</v>
      </c>
    </row>
    <row r="22" spans="2:14" x14ac:dyDescent="0.25">
      <c r="B22" s="25"/>
      <c r="C22" s="372" t="s">
        <v>39</v>
      </c>
      <c r="D22" s="364" t="s">
        <v>191</v>
      </c>
      <c r="E22" s="165"/>
      <c r="F22" s="255">
        <v>24233772</v>
      </c>
      <c r="G22" s="458">
        <f t="shared" si="2"/>
        <v>9010165</v>
      </c>
      <c r="H22" s="255">
        <v>8838496</v>
      </c>
      <c r="I22" s="255">
        <f t="shared" si="0"/>
        <v>3891114</v>
      </c>
      <c r="L22" s="256">
        <v>15223607</v>
      </c>
      <c r="N22" s="256">
        <v>4947382</v>
      </c>
    </row>
    <row r="23" spans="2:14" x14ac:dyDescent="0.25">
      <c r="B23" s="2"/>
      <c r="C23" s="372" t="s">
        <v>40</v>
      </c>
      <c r="D23" s="362" t="s">
        <v>435</v>
      </c>
      <c r="E23" s="165"/>
      <c r="F23" s="255">
        <v>799809</v>
      </c>
      <c r="G23" s="320">
        <f t="shared" si="2"/>
        <v>385166</v>
      </c>
      <c r="H23" s="255">
        <v>337495</v>
      </c>
      <c r="I23" s="243">
        <f t="shared" si="0"/>
        <v>120726</v>
      </c>
      <c r="L23" s="256">
        <v>414643</v>
      </c>
      <c r="N23" s="256">
        <v>216769</v>
      </c>
    </row>
    <row r="24" spans="2:14" x14ac:dyDescent="0.25">
      <c r="B24" s="2"/>
      <c r="C24" s="372" t="s">
        <v>41</v>
      </c>
      <c r="D24" s="361" t="s">
        <v>333</v>
      </c>
      <c r="E24" s="165"/>
      <c r="F24" s="255">
        <v>4759963</v>
      </c>
      <c r="G24" s="320">
        <f t="shared" si="2"/>
        <v>2443871</v>
      </c>
      <c r="H24" s="255">
        <v>672489</v>
      </c>
      <c r="I24" s="243">
        <f t="shared" si="0"/>
        <v>332774</v>
      </c>
      <c r="L24" s="256">
        <v>2316092</v>
      </c>
      <c r="N24" s="256">
        <v>339715</v>
      </c>
    </row>
    <row r="25" spans="2:14" x14ac:dyDescent="0.25">
      <c r="B25" s="2"/>
      <c r="C25" s="372" t="s">
        <v>42</v>
      </c>
      <c r="D25" s="364" t="s">
        <v>192</v>
      </c>
      <c r="E25" s="165"/>
      <c r="F25" s="255">
        <v>86953</v>
      </c>
      <c r="G25" s="320">
        <f t="shared" si="2"/>
        <v>70945</v>
      </c>
      <c r="H25" s="255">
        <v>49909</v>
      </c>
      <c r="I25" s="243">
        <f t="shared" si="0"/>
        <v>9181</v>
      </c>
      <c r="L25" s="256">
        <v>16008</v>
      </c>
      <c r="N25" s="256">
        <v>40728</v>
      </c>
    </row>
    <row r="26" spans="2:14" x14ac:dyDescent="0.25">
      <c r="B26" s="2"/>
      <c r="C26" s="372" t="s">
        <v>44</v>
      </c>
      <c r="D26" s="364" t="s">
        <v>567</v>
      </c>
      <c r="E26" s="165"/>
      <c r="F26" s="255">
        <v>163939</v>
      </c>
      <c r="G26" s="320">
        <f t="shared" si="2"/>
        <v>57933</v>
      </c>
      <c r="H26" s="255">
        <v>92138</v>
      </c>
      <c r="I26" s="243">
        <f t="shared" si="0"/>
        <v>34637</v>
      </c>
      <c r="L26" s="256">
        <v>106006</v>
      </c>
      <c r="N26" s="256">
        <v>57501</v>
      </c>
    </row>
    <row r="27" spans="2:14" x14ac:dyDescent="0.25">
      <c r="B27" s="2"/>
      <c r="C27" s="372" t="s">
        <v>45</v>
      </c>
      <c r="D27" s="362" t="s">
        <v>436</v>
      </c>
      <c r="E27" s="165"/>
      <c r="F27" s="255">
        <v>906677</v>
      </c>
      <c r="G27" s="320">
        <f t="shared" si="2"/>
        <v>286343</v>
      </c>
      <c r="H27" s="255">
        <v>556387</v>
      </c>
      <c r="I27" s="243">
        <f t="shared" si="0"/>
        <v>158576</v>
      </c>
      <c r="L27" s="256">
        <v>620334</v>
      </c>
      <c r="N27" s="256">
        <v>397811</v>
      </c>
    </row>
    <row r="28" spans="2:14" x14ac:dyDescent="0.25">
      <c r="B28" s="2"/>
      <c r="C28" s="369" t="s">
        <v>50</v>
      </c>
      <c r="D28" s="365" t="s">
        <v>437</v>
      </c>
      <c r="E28" s="165"/>
      <c r="F28" s="245">
        <v>4105701</v>
      </c>
      <c r="G28" s="321">
        <f t="shared" si="2"/>
        <v>517460</v>
      </c>
      <c r="H28" s="245">
        <v>5600718</v>
      </c>
      <c r="I28" s="245">
        <f t="shared" si="0"/>
        <v>2151755</v>
      </c>
      <c r="L28" s="256">
        <v>3588241</v>
      </c>
      <c r="N28" s="256">
        <v>3448963</v>
      </c>
    </row>
    <row r="29" spans="2:14" x14ac:dyDescent="0.25">
      <c r="B29" s="25"/>
      <c r="C29" s="369" t="s">
        <v>60</v>
      </c>
      <c r="D29" s="365" t="s">
        <v>334</v>
      </c>
      <c r="E29" s="165"/>
      <c r="F29" s="245">
        <v>2865286</v>
      </c>
      <c r="G29" s="321">
        <f t="shared" si="2"/>
        <v>1067787</v>
      </c>
      <c r="H29" s="245">
        <v>2277170</v>
      </c>
      <c r="I29" s="245">
        <f t="shared" si="0"/>
        <v>703852</v>
      </c>
      <c r="L29" s="256">
        <v>1797499</v>
      </c>
      <c r="N29" s="256">
        <v>1573318</v>
      </c>
    </row>
    <row r="30" spans="2:14" x14ac:dyDescent="0.25">
      <c r="B30" s="25"/>
      <c r="C30" s="372" t="s">
        <v>168</v>
      </c>
      <c r="D30" s="364" t="s">
        <v>10</v>
      </c>
      <c r="E30" s="165"/>
      <c r="F30" s="255">
        <v>4299755</v>
      </c>
      <c r="G30" s="458">
        <f t="shared" si="2"/>
        <v>1567651</v>
      </c>
      <c r="H30" s="255">
        <v>2848820</v>
      </c>
      <c r="I30" s="255">
        <f t="shared" si="0"/>
        <v>904557</v>
      </c>
      <c r="L30" s="256">
        <v>2732104</v>
      </c>
      <c r="N30" s="256">
        <v>1944263</v>
      </c>
    </row>
    <row r="31" spans="2:14" x14ac:dyDescent="0.25">
      <c r="B31" s="2"/>
      <c r="C31" s="372" t="s">
        <v>169</v>
      </c>
      <c r="D31" s="364" t="s">
        <v>171</v>
      </c>
      <c r="E31" s="165"/>
      <c r="F31" s="255">
        <v>267992</v>
      </c>
      <c r="G31" s="458">
        <f t="shared" si="2"/>
        <v>88088</v>
      </c>
      <c r="H31" s="255">
        <v>173047</v>
      </c>
      <c r="I31" s="255">
        <f t="shared" si="0"/>
        <v>63175</v>
      </c>
      <c r="L31" s="256">
        <v>179904</v>
      </c>
      <c r="N31" s="256">
        <v>109872</v>
      </c>
    </row>
    <row r="32" spans="2:14" x14ac:dyDescent="0.25">
      <c r="B32" s="2"/>
      <c r="C32" s="372" t="s">
        <v>170</v>
      </c>
      <c r="D32" s="364" t="s">
        <v>73</v>
      </c>
      <c r="E32" s="165" t="s">
        <v>351</v>
      </c>
      <c r="F32" s="255">
        <v>4031763</v>
      </c>
      <c r="G32" s="458">
        <f t="shared" si="2"/>
        <v>1479563</v>
      </c>
      <c r="H32" s="255">
        <v>2675773</v>
      </c>
      <c r="I32" s="255">
        <f t="shared" si="0"/>
        <v>841382</v>
      </c>
      <c r="L32" s="256">
        <v>2552200</v>
      </c>
      <c r="N32" s="256">
        <v>1834391</v>
      </c>
    </row>
    <row r="33" spans="2:14" x14ac:dyDescent="0.25">
      <c r="B33" s="2"/>
      <c r="C33" s="372" t="s">
        <v>68</v>
      </c>
      <c r="D33" s="364" t="s">
        <v>438</v>
      </c>
      <c r="E33" s="165"/>
      <c r="F33" s="255">
        <v>1434469</v>
      </c>
      <c r="G33" s="458">
        <f t="shared" si="2"/>
        <v>499864</v>
      </c>
      <c r="H33" s="255">
        <v>571650</v>
      </c>
      <c r="I33" s="255">
        <f t="shared" si="0"/>
        <v>200705</v>
      </c>
      <c r="L33" s="256">
        <v>934605</v>
      </c>
      <c r="N33" s="256">
        <v>370945</v>
      </c>
    </row>
    <row r="34" spans="2:14" x14ac:dyDescent="0.25">
      <c r="B34" s="2"/>
      <c r="C34" s="372" t="s">
        <v>172</v>
      </c>
      <c r="D34" s="361" t="s">
        <v>439</v>
      </c>
      <c r="E34" s="165"/>
      <c r="F34" s="255">
        <v>0</v>
      </c>
      <c r="G34" s="458">
        <f t="shared" si="2"/>
        <v>0</v>
      </c>
      <c r="H34" s="255">
        <v>0</v>
      </c>
      <c r="I34" s="255">
        <f t="shared" si="0"/>
        <v>0</v>
      </c>
      <c r="L34" s="256">
        <v>0</v>
      </c>
      <c r="N34" s="256">
        <v>0</v>
      </c>
    </row>
    <row r="35" spans="2:14" x14ac:dyDescent="0.25">
      <c r="B35" s="2"/>
      <c r="C35" s="372" t="s">
        <v>173</v>
      </c>
      <c r="D35" s="364" t="s">
        <v>73</v>
      </c>
      <c r="E35" s="165" t="s">
        <v>351</v>
      </c>
      <c r="F35" s="255">
        <v>1434469</v>
      </c>
      <c r="G35" s="458">
        <f t="shared" si="2"/>
        <v>499864</v>
      </c>
      <c r="H35" s="255">
        <v>571650</v>
      </c>
      <c r="I35" s="255">
        <f t="shared" si="0"/>
        <v>200705</v>
      </c>
      <c r="L35" s="256">
        <v>934605</v>
      </c>
      <c r="N35" s="256">
        <v>370945</v>
      </c>
    </row>
    <row r="36" spans="2:14" x14ac:dyDescent="0.25">
      <c r="B36" s="25"/>
      <c r="C36" s="374" t="s">
        <v>61</v>
      </c>
      <c r="D36" s="365" t="s">
        <v>174</v>
      </c>
      <c r="E36" s="165"/>
      <c r="F36" s="245">
        <v>2403</v>
      </c>
      <c r="G36" s="321">
        <f t="shared" si="2"/>
        <v>0</v>
      </c>
      <c r="H36" s="245">
        <v>714</v>
      </c>
      <c r="I36" s="245">
        <f t="shared" si="0"/>
        <v>714</v>
      </c>
      <c r="L36" s="256">
        <v>2403</v>
      </c>
      <c r="N36" s="256">
        <v>0</v>
      </c>
    </row>
    <row r="37" spans="2:14" x14ac:dyDescent="0.25">
      <c r="B37" s="25"/>
      <c r="C37" s="369" t="s">
        <v>62</v>
      </c>
      <c r="D37" s="365" t="s">
        <v>441</v>
      </c>
      <c r="E37" s="165" t="s">
        <v>345</v>
      </c>
      <c r="F37" s="245">
        <v>1839015</v>
      </c>
      <c r="G37" s="321">
        <f t="shared" si="2"/>
        <v>1513112</v>
      </c>
      <c r="H37" s="245">
        <v>3530700</v>
      </c>
      <c r="I37" s="245">
        <f t="shared" si="0"/>
        <v>658776</v>
      </c>
      <c r="L37" s="256">
        <v>325903</v>
      </c>
      <c r="N37" s="256">
        <v>2871924</v>
      </c>
    </row>
    <row r="38" spans="2:14" x14ac:dyDescent="0.25">
      <c r="B38" s="2"/>
      <c r="C38" s="372" t="s">
        <v>74</v>
      </c>
      <c r="D38" s="364" t="s">
        <v>230</v>
      </c>
      <c r="E38" s="165"/>
      <c r="F38" s="255">
        <v>-6640</v>
      </c>
      <c r="G38" s="320">
        <f t="shared" si="2"/>
        <v>-3715</v>
      </c>
      <c r="H38" s="255">
        <v>9684</v>
      </c>
      <c r="I38" s="243">
        <f t="shared" si="0"/>
        <v>17186</v>
      </c>
      <c r="L38" s="256">
        <v>-2925</v>
      </c>
      <c r="N38" s="256">
        <v>-7502</v>
      </c>
    </row>
    <row r="39" spans="2:14" x14ac:dyDescent="0.25">
      <c r="B39" s="2"/>
      <c r="C39" s="372" t="s">
        <v>75</v>
      </c>
      <c r="D39" s="364" t="s">
        <v>358</v>
      </c>
      <c r="E39" s="165"/>
      <c r="F39" s="255">
        <v>169945</v>
      </c>
      <c r="G39" s="320">
        <f t="shared" si="2"/>
        <v>591627</v>
      </c>
      <c r="H39" s="255">
        <v>-154633</v>
      </c>
      <c r="I39" s="243">
        <f t="shared" si="0"/>
        <v>367740</v>
      </c>
      <c r="L39" s="256">
        <v>-421682</v>
      </c>
      <c r="N39" s="256">
        <v>-522373</v>
      </c>
    </row>
    <row r="40" spans="2:14" x14ac:dyDescent="0.25">
      <c r="B40" s="2"/>
      <c r="C40" s="372" t="s">
        <v>557</v>
      </c>
      <c r="D40" s="364" t="s">
        <v>442</v>
      </c>
      <c r="E40" s="165"/>
      <c r="F40" s="255">
        <v>1675710</v>
      </c>
      <c r="G40" s="320">
        <f t="shared" si="2"/>
        <v>925200</v>
      </c>
      <c r="H40" s="255">
        <v>3675649</v>
      </c>
      <c r="I40" s="243">
        <f t="shared" si="0"/>
        <v>273850</v>
      </c>
      <c r="L40" s="256">
        <v>750510</v>
      </c>
      <c r="N40" s="256">
        <v>3401799</v>
      </c>
    </row>
    <row r="41" spans="2:14" x14ac:dyDescent="0.25">
      <c r="B41" s="25"/>
      <c r="C41" s="369" t="s">
        <v>63</v>
      </c>
      <c r="D41" s="365" t="s">
        <v>175</v>
      </c>
      <c r="E41" s="165" t="s">
        <v>346</v>
      </c>
      <c r="F41" s="245">
        <v>2958445</v>
      </c>
      <c r="G41" s="321">
        <f t="shared" si="2"/>
        <v>541254</v>
      </c>
      <c r="H41" s="245">
        <v>1617346</v>
      </c>
      <c r="I41" s="245">
        <f t="shared" si="0"/>
        <v>202418</v>
      </c>
      <c r="L41" s="256">
        <v>2417191</v>
      </c>
      <c r="N41" s="256">
        <v>1414928</v>
      </c>
    </row>
    <row r="42" spans="2:14" x14ac:dyDescent="0.25">
      <c r="B42" s="25"/>
      <c r="C42" s="374" t="s">
        <v>76</v>
      </c>
      <c r="D42" s="365" t="s">
        <v>568</v>
      </c>
      <c r="E42" s="165"/>
      <c r="F42" s="245">
        <v>11770850</v>
      </c>
      <c r="G42" s="321">
        <f t="shared" si="2"/>
        <v>3639613</v>
      </c>
      <c r="H42" s="245">
        <v>13026648</v>
      </c>
      <c r="I42" s="245">
        <f t="shared" si="0"/>
        <v>3717515</v>
      </c>
      <c r="L42" s="256">
        <v>8131237</v>
      </c>
      <c r="N42" s="256">
        <v>9309133</v>
      </c>
    </row>
    <row r="43" spans="2:14" x14ac:dyDescent="0.25">
      <c r="B43" s="25"/>
      <c r="C43" s="369" t="s">
        <v>79</v>
      </c>
      <c r="D43" s="365" t="s">
        <v>569</v>
      </c>
      <c r="E43" s="165" t="s">
        <v>347</v>
      </c>
      <c r="F43" s="245">
        <v>-1359202</v>
      </c>
      <c r="G43" s="321">
        <f t="shared" si="2"/>
        <v>-565044</v>
      </c>
      <c r="H43" s="245">
        <v>-1885893</v>
      </c>
      <c r="I43" s="245">
        <f t="shared" si="0"/>
        <v>52417</v>
      </c>
      <c r="L43" s="256">
        <v>-794158</v>
      </c>
      <c r="N43" s="256">
        <v>-1938310</v>
      </c>
    </row>
    <row r="44" spans="2:14" x14ac:dyDescent="0.25">
      <c r="B44" s="25"/>
      <c r="C44" s="369" t="s">
        <v>80</v>
      </c>
      <c r="D44" s="365" t="s">
        <v>570</v>
      </c>
      <c r="E44" s="165" t="s">
        <v>347</v>
      </c>
      <c r="F44" s="245">
        <v>-587731</v>
      </c>
      <c r="G44" s="321">
        <f t="shared" si="2"/>
        <v>-2935</v>
      </c>
      <c r="H44" s="245">
        <v>-136568</v>
      </c>
      <c r="I44" s="245">
        <f t="shared" si="0"/>
        <v>-29520</v>
      </c>
      <c r="L44" s="256">
        <v>-584796</v>
      </c>
      <c r="N44" s="256">
        <v>-107048</v>
      </c>
    </row>
    <row r="45" spans="2:14" x14ac:dyDescent="0.25">
      <c r="B45" s="2"/>
      <c r="C45" s="373" t="s">
        <v>81</v>
      </c>
      <c r="D45" s="366" t="s">
        <v>440</v>
      </c>
      <c r="E45" s="165"/>
      <c r="F45" s="245">
        <v>-3401640</v>
      </c>
      <c r="G45" s="321">
        <f>+F45-L45</f>
        <v>-1063665</v>
      </c>
      <c r="H45" s="245">
        <v>-2066289</v>
      </c>
      <c r="I45" s="245">
        <f>+H45-N45</f>
        <v>-849673</v>
      </c>
      <c r="L45" s="256">
        <v>-2337975</v>
      </c>
      <c r="N45" s="256">
        <v>-1216616</v>
      </c>
    </row>
    <row r="46" spans="2:14" x14ac:dyDescent="0.25">
      <c r="B46" s="25"/>
      <c r="C46" s="369" t="s">
        <v>82</v>
      </c>
      <c r="D46" s="365" t="s">
        <v>189</v>
      </c>
      <c r="E46" s="165" t="s">
        <v>348</v>
      </c>
      <c r="F46" s="245">
        <v>-2894276</v>
      </c>
      <c r="G46" s="321">
        <f t="shared" si="2"/>
        <v>-870059</v>
      </c>
      <c r="H46" s="245">
        <v>-2161391</v>
      </c>
      <c r="I46" s="245">
        <f t="shared" si="0"/>
        <v>-720408</v>
      </c>
      <c r="L46" s="256">
        <v>-2024217</v>
      </c>
      <c r="N46" s="256">
        <v>-1440983</v>
      </c>
    </row>
    <row r="47" spans="2:14" x14ac:dyDescent="0.25">
      <c r="B47" s="25"/>
      <c r="C47" s="369" t="s">
        <v>83</v>
      </c>
      <c r="D47" s="365" t="s">
        <v>571</v>
      </c>
      <c r="E47" s="165"/>
      <c r="F47" s="245">
        <v>3528001</v>
      </c>
      <c r="G47" s="321">
        <f t="shared" si="2"/>
        <v>1137910</v>
      </c>
      <c r="H47" s="245">
        <v>6776507</v>
      </c>
      <c r="I47" s="245">
        <f t="shared" si="0"/>
        <v>2170331</v>
      </c>
      <c r="L47" s="256">
        <v>2390091</v>
      </c>
      <c r="N47" s="256">
        <v>4606176</v>
      </c>
    </row>
    <row r="48" spans="2:14" x14ac:dyDescent="0.25">
      <c r="B48" s="25"/>
      <c r="C48" s="369" t="s">
        <v>84</v>
      </c>
      <c r="D48" s="367" t="s">
        <v>572</v>
      </c>
      <c r="E48" s="165"/>
      <c r="F48" s="245">
        <v>0</v>
      </c>
      <c r="G48" s="321">
        <f t="shared" si="2"/>
        <v>0</v>
      </c>
      <c r="H48" s="245">
        <v>0</v>
      </c>
      <c r="I48" s="245">
        <f t="shared" si="0"/>
        <v>0</v>
      </c>
      <c r="L48" s="256">
        <v>0</v>
      </c>
      <c r="N48" s="256">
        <v>0</v>
      </c>
    </row>
    <row r="49" spans="2:14" x14ac:dyDescent="0.25">
      <c r="B49" s="25"/>
      <c r="C49" s="236" t="s">
        <v>85</v>
      </c>
      <c r="D49" s="359" t="s">
        <v>227</v>
      </c>
      <c r="E49" s="165"/>
      <c r="F49" s="245">
        <v>13916</v>
      </c>
      <c r="G49" s="321">
        <f t="shared" si="2"/>
        <v>7713</v>
      </c>
      <c r="H49" s="245">
        <v>846</v>
      </c>
      <c r="I49" s="245">
        <f t="shared" si="0"/>
        <v>406</v>
      </c>
      <c r="L49" s="256">
        <v>6203</v>
      </c>
      <c r="N49" s="256">
        <v>440</v>
      </c>
    </row>
    <row r="50" spans="2:14" x14ac:dyDescent="0.25">
      <c r="B50" s="25"/>
      <c r="C50" s="369" t="s">
        <v>87</v>
      </c>
      <c r="D50" s="365" t="s">
        <v>176</v>
      </c>
      <c r="E50" s="165"/>
      <c r="F50" s="245">
        <v>0</v>
      </c>
      <c r="G50" s="321">
        <f t="shared" si="2"/>
        <v>0</v>
      </c>
      <c r="H50" s="245">
        <v>0</v>
      </c>
      <c r="I50" s="245">
        <f t="shared" si="0"/>
        <v>0</v>
      </c>
      <c r="L50" s="256">
        <v>0</v>
      </c>
      <c r="N50" s="256">
        <v>0</v>
      </c>
    </row>
    <row r="51" spans="2:14" x14ac:dyDescent="0.25">
      <c r="B51" s="25"/>
      <c r="C51" s="369" t="s">
        <v>90</v>
      </c>
      <c r="D51" s="365" t="s">
        <v>573</v>
      </c>
      <c r="E51" s="165"/>
      <c r="F51" s="245">
        <v>3541917</v>
      </c>
      <c r="G51" s="321">
        <f t="shared" si="2"/>
        <v>1145623</v>
      </c>
      <c r="H51" s="245">
        <v>6777353</v>
      </c>
      <c r="I51" s="245">
        <f t="shared" si="0"/>
        <v>2170737</v>
      </c>
      <c r="L51" s="256">
        <v>2396294</v>
      </c>
      <c r="N51" s="256">
        <v>4606616</v>
      </c>
    </row>
    <row r="52" spans="2:14" x14ac:dyDescent="0.25">
      <c r="B52" s="25"/>
      <c r="C52" s="374" t="s">
        <v>574</v>
      </c>
      <c r="D52" s="365" t="s">
        <v>308</v>
      </c>
      <c r="E52" s="165" t="s">
        <v>349</v>
      </c>
      <c r="F52" s="245">
        <v>441896</v>
      </c>
      <c r="G52" s="321">
        <f t="shared" si="2"/>
        <v>215628</v>
      </c>
      <c r="H52" s="245">
        <v>1657137</v>
      </c>
      <c r="I52" s="245">
        <f t="shared" si="0"/>
        <v>698472</v>
      </c>
      <c r="L52" s="256">
        <v>226268</v>
      </c>
      <c r="N52" s="256">
        <v>958665</v>
      </c>
    </row>
    <row r="53" spans="2:14" x14ac:dyDescent="0.25">
      <c r="B53" s="25"/>
      <c r="C53" s="375" t="s">
        <v>559</v>
      </c>
      <c r="D53" s="361" t="s">
        <v>203</v>
      </c>
      <c r="E53" s="165"/>
      <c r="F53" s="255">
        <v>27848</v>
      </c>
      <c r="G53" s="320">
        <f t="shared" si="2"/>
        <v>-498333</v>
      </c>
      <c r="H53" s="255">
        <v>2013205</v>
      </c>
      <c r="I53" s="243">
        <f t="shared" si="0"/>
        <v>635522</v>
      </c>
      <c r="L53" s="256">
        <v>526181</v>
      </c>
      <c r="N53" s="256">
        <v>1377683</v>
      </c>
    </row>
    <row r="54" spans="2:14" x14ac:dyDescent="0.25">
      <c r="B54" s="25"/>
      <c r="C54" s="375" t="s">
        <v>560</v>
      </c>
      <c r="D54" s="368" t="s">
        <v>443</v>
      </c>
      <c r="E54" s="165"/>
      <c r="F54" s="255">
        <v>1274703</v>
      </c>
      <c r="G54" s="320">
        <f t="shared" si="2"/>
        <v>701255</v>
      </c>
      <c r="H54" s="255">
        <v>136703</v>
      </c>
      <c r="I54" s="245">
        <f t="shared" si="0"/>
        <v>4624</v>
      </c>
      <c r="L54" s="256">
        <v>573448</v>
      </c>
      <c r="N54" s="256">
        <v>132079</v>
      </c>
    </row>
    <row r="55" spans="2:14" x14ac:dyDescent="0.25">
      <c r="B55" s="25"/>
      <c r="C55" s="375" t="s">
        <v>561</v>
      </c>
      <c r="D55" s="368" t="s">
        <v>444</v>
      </c>
      <c r="E55" s="165"/>
      <c r="F55" s="255">
        <v>860655</v>
      </c>
      <c r="G55" s="320">
        <f t="shared" si="2"/>
        <v>-12706</v>
      </c>
      <c r="H55" s="255">
        <v>492771</v>
      </c>
      <c r="I55" s="245">
        <f t="shared" si="0"/>
        <v>-58326</v>
      </c>
      <c r="L55" s="256">
        <v>873361</v>
      </c>
      <c r="N55" s="256">
        <v>551097</v>
      </c>
    </row>
    <row r="56" spans="2:14" x14ac:dyDescent="0.25">
      <c r="B56" s="25"/>
      <c r="C56" s="369" t="s">
        <v>312</v>
      </c>
      <c r="D56" s="365" t="s">
        <v>575</v>
      </c>
      <c r="E56" s="165"/>
      <c r="F56" s="245">
        <v>3100021</v>
      </c>
      <c r="G56" s="321">
        <f t="shared" si="2"/>
        <v>929995</v>
      </c>
      <c r="H56" s="245">
        <v>5120216</v>
      </c>
      <c r="I56" s="245">
        <f t="shared" si="0"/>
        <v>1472265</v>
      </c>
      <c r="L56" s="256">
        <v>2170026</v>
      </c>
      <c r="N56" s="256">
        <v>3647951</v>
      </c>
    </row>
    <row r="57" spans="2:14" x14ac:dyDescent="0.25">
      <c r="B57" s="25"/>
      <c r="C57" s="369" t="s">
        <v>317</v>
      </c>
      <c r="D57" s="365" t="s">
        <v>309</v>
      </c>
      <c r="E57" s="165"/>
      <c r="F57" s="245">
        <v>0</v>
      </c>
      <c r="G57" s="321">
        <f t="shared" si="2"/>
        <v>0</v>
      </c>
      <c r="H57" s="245">
        <v>0</v>
      </c>
      <c r="I57" s="243">
        <f t="shared" si="0"/>
        <v>0</v>
      </c>
      <c r="L57" s="256">
        <v>0</v>
      </c>
      <c r="N57" s="256">
        <v>0</v>
      </c>
    </row>
    <row r="58" spans="2:14" x14ac:dyDescent="0.25">
      <c r="B58" s="25"/>
      <c r="C58" s="376" t="s">
        <v>340</v>
      </c>
      <c r="D58" s="368" t="s">
        <v>310</v>
      </c>
      <c r="E58" s="165"/>
      <c r="F58" s="255">
        <v>0</v>
      </c>
      <c r="G58" s="320">
        <f t="shared" si="2"/>
        <v>0</v>
      </c>
      <c r="H58" s="255">
        <v>0</v>
      </c>
      <c r="I58" s="243">
        <f t="shared" si="0"/>
        <v>0</v>
      </c>
      <c r="L58" s="256">
        <v>0</v>
      </c>
      <c r="N58" s="256">
        <v>0</v>
      </c>
    </row>
    <row r="59" spans="2:14" x14ac:dyDescent="0.25">
      <c r="B59" s="25"/>
      <c r="C59" s="376" t="s">
        <v>341</v>
      </c>
      <c r="D59" s="368" t="s">
        <v>445</v>
      </c>
      <c r="E59" s="165"/>
      <c r="F59" s="255">
        <v>0</v>
      </c>
      <c r="G59" s="321">
        <f t="shared" si="2"/>
        <v>0</v>
      </c>
      <c r="H59" s="255">
        <v>0</v>
      </c>
      <c r="I59" s="245">
        <f t="shared" si="0"/>
        <v>0</v>
      </c>
      <c r="L59" s="256">
        <v>0</v>
      </c>
      <c r="N59" s="256">
        <v>0</v>
      </c>
    </row>
    <row r="60" spans="2:14" x14ac:dyDescent="0.25">
      <c r="B60" s="25"/>
      <c r="C60" s="376" t="s">
        <v>342</v>
      </c>
      <c r="D60" s="368" t="s">
        <v>311</v>
      </c>
      <c r="E60" s="165"/>
      <c r="F60" s="255">
        <v>0</v>
      </c>
      <c r="G60" s="321">
        <f t="shared" si="2"/>
        <v>0</v>
      </c>
      <c r="H60" s="255">
        <v>0</v>
      </c>
      <c r="I60" s="245">
        <f t="shared" si="0"/>
        <v>0</v>
      </c>
      <c r="L60" s="256">
        <v>0</v>
      </c>
      <c r="N60" s="256">
        <v>0</v>
      </c>
    </row>
    <row r="61" spans="2:14" x14ac:dyDescent="0.25">
      <c r="B61" s="25"/>
      <c r="C61" s="369" t="s">
        <v>318</v>
      </c>
      <c r="D61" s="365" t="s">
        <v>313</v>
      </c>
      <c r="E61" s="165"/>
      <c r="F61" s="245">
        <v>0</v>
      </c>
      <c r="G61" s="321">
        <f t="shared" si="2"/>
        <v>0</v>
      </c>
      <c r="H61" s="245">
        <v>0</v>
      </c>
      <c r="I61" s="245">
        <f t="shared" si="0"/>
        <v>0</v>
      </c>
      <c r="L61" s="256">
        <v>0</v>
      </c>
      <c r="N61" s="256">
        <v>0</v>
      </c>
    </row>
    <row r="62" spans="2:14" x14ac:dyDescent="0.25">
      <c r="B62" s="25"/>
      <c r="C62" s="376" t="s">
        <v>562</v>
      </c>
      <c r="D62" s="368" t="s">
        <v>314</v>
      </c>
      <c r="E62" s="165"/>
      <c r="F62" s="255">
        <v>0</v>
      </c>
      <c r="G62" s="321">
        <f t="shared" si="2"/>
        <v>0</v>
      </c>
      <c r="H62" s="255">
        <v>0</v>
      </c>
      <c r="I62" s="245">
        <f t="shared" si="0"/>
        <v>0</v>
      </c>
      <c r="L62" s="256">
        <v>0</v>
      </c>
      <c r="N62" s="256">
        <v>0</v>
      </c>
    </row>
    <row r="63" spans="2:14" x14ac:dyDescent="0.25">
      <c r="B63" s="25"/>
      <c r="C63" s="376" t="s">
        <v>563</v>
      </c>
      <c r="D63" s="368" t="s">
        <v>315</v>
      </c>
      <c r="E63" s="165"/>
      <c r="F63" s="255">
        <v>0</v>
      </c>
      <c r="G63" s="320">
        <f t="shared" si="2"/>
        <v>0</v>
      </c>
      <c r="H63" s="255">
        <v>0</v>
      </c>
      <c r="I63" s="243">
        <f t="shared" si="0"/>
        <v>0</v>
      </c>
      <c r="L63" s="256">
        <v>0</v>
      </c>
      <c r="N63" s="256">
        <v>0</v>
      </c>
    </row>
    <row r="64" spans="2:14" x14ac:dyDescent="0.25">
      <c r="B64" s="25"/>
      <c r="C64" s="376" t="s">
        <v>576</v>
      </c>
      <c r="D64" s="368" t="s">
        <v>316</v>
      </c>
      <c r="E64" s="165"/>
      <c r="F64" s="255">
        <v>0</v>
      </c>
      <c r="G64" s="320">
        <f t="shared" si="2"/>
        <v>0</v>
      </c>
      <c r="H64" s="255">
        <v>0</v>
      </c>
      <c r="I64" s="243">
        <f t="shared" si="0"/>
        <v>0</v>
      </c>
      <c r="L64" s="256">
        <v>0</v>
      </c>
      <c r="N64" s="256">
        <v>0</v>
      </c>
    </row>
    <row r="65" spans="2:14" x14ac:dyDescent="0.25">
      <c r="B65" s="25"/>
      <c r="C65" s="369" t="s">
        <v>320</v>
      </c>
      <c r="D65" s="365" t="s">
        <v>577</v>
      </c>
      <c r="E65" s="165"/>
      <c r="F65" s="245">
        <v>0</v>
      </c>
      <c r="G65" s="321">
        <f t="shared" si="2"/>
        <v>0</v>
      </c>
      <c r="H65" s="245">
        <v>0</v>
      </c>
      <c r="I65" s="243">
        <f t="shared" si="0"/>
        <v>0</v>
      </c>
      <c r="L65" s="256">
        <v>0</v>
      </c>
      <c r="N65" s="256">
        <v>0</v>
      </c>
    </row>
    <row r="66" spans="2:14" x14ac:dyDescent="0.25">
      <c r="B66" s="25"/>
      <c r="C66" s="369" t="s">
        <v>321</v>
      </c>
      <c r="D66" s="365" t="s">
        <v>319</v>
      </c>
      <c r="E66" s="165"/>
      <c r="F66" s="245">
        <v>0</v>
      </c>
      <c r="G66" s="321">
        <f t="shared" si="2"/>
        <v>0</v>
      </c>
      <c r="H66" s="245">
        <v>0</v>
      </c>
      <c r="I66" s="245">
        <f t="shared" si="0"/>
        <v>0</v>
      </c>
      <c r="L66" s="256">
        <v>0</v>
      </c>
      <c r="N66" s="256">
        <v>0</v>
      </c>
    </row>
    <row r="67" spans="2:14" x14ac:dyDescent="0.25">
      <c r="B67" s="25"/>
      <c r="C67" s="376" t="s">
        <v>578</v>
      </c>
      <c r="D67" s="361" t="s">
        <v>203</v>
      </c>
      <c r="E67" s="165"/>
      <c r="F67" s="255">
        <v>0</v>
      </c>
      <c r="G67" s="321">
        <f t="shared" si="2"/>
        <v>0</v>
      </c>
      <c r="H67" s="255">
        <v>0</v>
      </c>
      <c r="I67" s="245">
        <f t="shared" si="0"/>
        <v>0</v>
      </c>
      <c r="L67" s="256">
        <v>0</v>
      </c>
      <c r="N67" s="256">
        <v>0</v>
      </c>
    </row>
    <row r="68" spans="2:14" x14ac:dyDescent="0.25">
      <c r="B68" s="25"/>
      <c r="C68" s="376" t="s">
        <v>579</v>
      </c>
      <c r="D68" s="368" t="s">
        <v>443</v>
      </c>
      <c r="E68" s="165"/>
      <c r="F68" s="255">
        <v>0</v>
      </c>
      <c r="G68" s="320">
        <f t="shared" si="2"/>
        <v>0</v>
      </c>
      <c r="H68" s="255">
        <v>0</v>
      </c>
      <c r="I68" s="243">
        <f t="shared" si="0"/>
        <v>0</v>
      </c>
      <c r="L68" s="256">
        <v>0</v>
      </c>
      <c r="N68" s="256">
        <v>0</v>
      </c>
    </row>
    <row r="69" spans="2:14" x14ac:dyDescent="0.25">
      <c r="B69" s="25"/>
      <c r="C69" s="376" t="s">
        <v>580</v>
      </c>
      <c r="D69" s="368" t="s">
        <v>444</v>
      </c>
      <c r="E69" s="165"/>
      <c r="F69" s="255">
        <v>0</v>
      </c>
      <c r="G69" s="320">
        <f t="shared" si="2"/>
        <v>0</v>
      </c>
      <c r="H69" s="255">
        <v>0</v>
      </c>
      <c r="I69" s="243">
        <f t="shared" si="0"/>
        <v>0</v>
      </c>
      <c r="L69" s="256">
        <v>0</v>
      </c>
      <c r="N69" s="256">
        <v>0</v>
      </c>
    </row>
    <row r="70" spans="2:14" x14ac:dyDescent="0.25">
      <c r="B70" s="25"/>
      <c r="C70" s="369" t="s">
        <v>446</v>
      </c>
      <c r="D70" s="365" t="s">
        <v>581</v>
      </c>
      <c r="E70" s="165"/>
      <c r="F70" s="245">
        <v>0</v>
      </c>
      <c r="G70" s="321">
        <f t="shared" si="2"/>
        <v>0</v>
      </c>
      <c r="H70" s="245">
        <v>0</v>
      </c>
      <c r="I70" s="245">
        <f t="shared" si="0"/>
        <v>0</v>
      </c>
      <c r="L70" s="256">
        <v>0</v>
      </c>
      <c r="N70" s="256">
        <v>0</v>
      </c>
    </row>
    <row r="71" spans="2:14" x14ac:dyDescent="0.25">
      <c r="B71" s="25"/>
      <c r="C71" s="369" t="s">
        <v>582</v>
      </c>
      <c r="D71" s="452" t="s">
        <v>583</v>
      </c>
      <c r="E71" s="165" t="s">
        <v>350</v>
      </c>
      <c r="F71" s="245">
        <v>3100021</v>
      </c>
      <c r="G71" s="245">
        <f t="shared" si="2"/>
        <v>929995</v>
      </c>
      <c r="H71" s="245">
        <v>5120216</v>
      </c>
      <c r="I71" s="245">
        <f t="shared" si="0"/>
        <v>1472265</v>
      </c>
      <c r="L71" s="256">
        <v>2170026</v>
      </c>
      <c r="N71" s="256">
        <v>3647951</v>
      </c>
    </row>
    <row r="72" spans="2:14" x14ac:dyDescent="0.25">
      <c r="B72" s="25"/>
      <c r="C72" s="453" t="s">
        <v>585</v>
      </c>
      <c r="D72" s="454" t="s">
        <v>586</v>
      </c>
      <c r="E72" s="165"/>
      <c r="F72" s="255">
        <v>3100021</v>
      </c>
      <c r="G72" s="255">
        <f>+G71</f>
        <v>929995</v>
      </c>
      <c r="H72" s="255">
        <v>5120216</v>
      </c>
      <c r="I72" s="255">
        <f>+I71</f>
        <v>1472265</v>
      </c>
      <c r="L72" s="256">
        <v>2170026</v>
      </c>
      <c r="N72" s="256">
        <v>3647951</v>
      </c>
    </row>
    <row r="73" spans="2:14" x14ac:dyDescent="0.25">
      <c r="B73" s="25"/>
      <c r="C73" s="453" t="s">
        <v>587</v>
      </c>
      <c r="D73" s="454" t="s">
        <v>588</v>
      </c>
      <c r="E73" s="165"/>
      <c r="F73" s="255">
        <v>0</v>
      </c>
      <c r="G73" s="255">
        <v>0</v>
      </c>
      <c r="H73" s="255">
        <v>0</v>
      </c>
      <c r="I73" s="255">
        <v>0</v>
      </c>
      <c r="L73" s="256">
        <v>0</v>
      </c>
      <c r="N73" s="256">
        <v>0</v>
      </c>
    </row>
    <row r="74" spans="2:14" x14ac:dyDescent="0.25">
      <c r="B74" s="194"/>
      <c r="C74" s="455"/>
      <c r="D74" s="456" t="s">
        <v>589</v>
      </c>
      <c r="E74" s="195"/>
      <c r="F74" s="457">
        <f>+F71/2600000</f>
        <v>1.1923157692307693</v>
      </c>
      <c r="G74" s="457">
        <f t="shared" ref="G74:I74" si="3">+G71/2600000</f>
        <v>0.3576903846153846</v>
      </c>
      <c r="H74" s="457">
        <f>+H71/2600000</f>
        <v>1.9693138461538462</v>
      </c>
      <c r="I74" s="457">
        <f t="shared" si="3"/>
        <v>0.56625576923076926</v>
      </c>
      <c r="L74" s="256">
        <v>0.8346253846153846</v>
      </c>
      <c r="N74" s="256">
        <v>1.4030580769230769</v>
      </c>
    </row>
    <row r="75" spans="2:14" x14ac:dyDescent="0.25">
      <c r="B75" s="185"/>
      <c r="C75" s="186"/>
      <c r="D75" s="185"/>
      <c r="E75" s="185"/>
      <c r="F75" s="149"/>
      <c r="G75" s="149"/>
      <c r="H75" s="149"/>
      <c r="I75" s="149"/>
    </row>
    <row r="76" spans="2:14" x14ac:dyDescent="0.25">
      <c r="B76" s="469"/>
      <c r="C76" s="469"/>
      <c r="D76" s="469"/>
      <c r="E76" s="549"/>
      <c r="F76" s="469"/>
      <c r="G76" s="469"/>
      <c r="H76" s="469"/>
      <c r="I76" s="469"/>
      <c r="J76" s="469"/>
    </row>
    <row r="77" spans="2:14" x14ac:dyDescent="0.25">
      <c r="I77" s="149">
        <f>+I15-SUM(I16:I18)</f>
        <v>0</v>
      </c>
    </row>
    <row r="78" spans="2:14" x14ac:dyDescent="0.25">
      <c r="F78" s="149">
        <f>+F10-SUM(F11:F15,F19:F20)</f>
        <v>0</v>
      </c>
      <c r="G78" s="149">
        <f>+G10-SUM(G11:G15,G19:G20)</f>
        <v>0</v>
      </c>
      <c r="H78" s="149">
        <f>+H10-SUM(H11:H15,H19:H20)</f>
        <v>0</v>
      </c>
      <c r="I78" s="149">
        <f>+I21-SUM(I22:I27)</f>
        <v>0</v>
      </c>
    </row>
    <row r="79" spans="2:14" x14ac:dyDescent="0.25">
      <c r="F79" s="149">
        <f>+F15-SUM(F16:F18)</f>
        <v>0</v>
      </c>
      <c r="G79" s="149">
        <f>+G15-SUM(G16:G18)</f>
        <v>0</v>
      </c>
      <c r="H79" s="149">
        <f>+H15-SUM(H16:H18)</f>
        <v>0</v>
      </c>
      <c r="I79" s="150">
        <f>+I28-(+I10-I21)</f>
        <v>0</v>
      </c>
    </row>
    <row r="80" spans="2:14" x14ac:dyDescent="0.25">
      <c r="F80" s="149">
        <f>+F21-SUM(F22:F27)</f>
        <v>0</v>
      </c>
      <c r="G80" s="149">
        <f>+G21-SUM(G22:G27)</f>
        <v>0</v>
      </c>
      <c r="H80" s="149">
        <f>+H21-SUM(H22:H27)</f>
        <v>0</v>
      </c>
      <c r="I80" s="150">
        <f>+I29-(I30-I33)</f>
        <v>0</v>
      </c>
    </row>
    <row r="81" spans="6:9" x14ac:dyDescent="0.25">
      <c r="F81" s="150">
        <f>+F28-(+F10-F21)</f>
        <v>0</v>
      </c>
      <c r="G81" s="150">
        <f>+G28-(+G10-G21)</f>
        <v>0</v>
      </c>
      <c r="H81" s="150">
        <f>+H28-(+H10-H21)</f>
        <v>0</v>
      </c>
      <c r="I81" s="150">
        <f>+I30-SUM(I31:I32)</f>
        <v>0</v>
      </c>
    </row>
    <row r="82" spans="6:9" x14ac:dyDescent="0.25">
      <c r="F82" s="150">
        <f>+F29-(F30-F33)</f>
        <v>0</v>
      </c>
      <c r="G82" s="150">
        <f>+G29-(G30-G33)</f>
        <v>0</v>
      </c>
      <c r="H82" s="150">
        <f>+H29-(H30-H33)</f>
        <v>0</v>
      </c>
      <c r="I82" s="150">
        <f>+I33-SUM(I34:I35)</f>
        <v>0</v>
      </c>
    </row>
    <row r="83" spans="6:9" x14ac:dyDescent="0.25">
      <c r="F83" s="150">
        <f>+F30-SUM(F31:F32)</f>
        <v>0</v>
      </c>
      <c r="G83" s="150">
        <f>+G30-SUM(G31:G32)</f>
        <v>0</v>
      </c>
      <c r="H83" s="150">
        <f>+H30-SUM(H31:H32)</f>
        <v>0</v>
      </c>
      <c r="I83" s="150">
        <f>+I37-SUM(I38:I40)</f>
        <v>0</v>
      </c>
    </row>
    <row r="84" spans="6:9" x14ac:dyDescent="0.25">
      <c r="F84" s="150">
        <f>+F33-SUM(F34:F35)</f>
        <v>0</v>
      </c>
      <c r="G84" s="150">
        <f>+G33-SUM(G34:G35)</f>
        <v>0</v>
      </c>
      <c r="H84" s="150">
        <f>+H33-SUM(H34:H35)</f>
        <v>0</v>
      </c>
      <c r="I84" s="150">
        <f>+I42-(+I28+I29+I36+I37+I41)</f>
        <v>0</v>
      </c>
    </row>
    <row r="85" spans="6:9" x14ac:dyDescent="0.25">
      <c r="F85" s="150">
        <f>+F37-SUM(F38:F40)</f>
        <v>0</v>
      </c>
      <c r="G85" s="150">
        <f>+G37-SUM(G38:G40)</f>
        <v>0</v>
      </c>
      <c r="H85" s="150">
        <f>+H37-SUM(H38:H40)</f>
        <v>0</v>
      </c>
      <c r="I85" s="150">
        <f>+I47-(+I42+I43+I44+I45+I46)</f>
        <v>0</v>
      </c>
    </row>
    <row r="86" spans="6:9" x14ac:dyDescent="0.25">
      <c r="F86" s="150">
        <f>+F42-(+F28+F29+F36+F37+F41)</f>
        <v>0</v>
      </c>
      <c r="G86" s="150">
        <f>+G42-(+G28+G29+G36+G37+G41)</f>
        <v>0</v>
      </c>
      <c r="H86" s="150">
        <f>+H42-(+H28+H29+H36+H37+H41)</f>
        <v>0</v>
      </c>
      <c r="I86" s="150">
        <f>+I51-(+I47+I48+I49+I50)</f>
        <v>0</v>
      </c>
    </row>
    <row r="87" spans="6:9" x14ac:dyDescent="0.25">
      <c r="F87" s="150">
        <f>+F47-(+F42+F43+F44+F45+F46)</f>
        <v>0</v>
      </c>
      <c r="G87" s="150">
        <f>+G47-(+G42+G43+G44+G45+G46)</f>
        <v>0</v>
      </c>
      <c r="H87" s="150">
        <f>+H47-(+H42+H43+H44+H45+H46)</f>
        <v>0</v>
      </c>
      <c r="I87" s="150">
        <f>+I52-I53-I54+I55</f>
        <v>0</v>
      </c>
    </row>
    <row r="88" spans="6:9" x14ac:dyDescent="0.25">
      <c r="F88" s="150">
        <f>+F51-(+F47+F48+F49+F50)</f>
        <v>0</v>
      </c>
      <c r="G88" s="150">
        <f>+G51-(+G47+G48+G49+G50)</f>
        <v>0</v>
      </c>
      <c r="H88" s="150">
        <f>+H51-(+H47+H48+H49+H50)</f>
        <v>0</v>
      </c>
      <c r="I88" s="150">
        <f>+I56-(+I51-I52)</f>
        <v>0</v>
      </c>
    </row>
    <row r="89" spans="6:9" x14ac:dyDescent="0.25">
      <c r="F89" s="150">
        <f>+F52-F53-F54+F55</f>
        <v>0</v>
      </c>
      <c r="G89" s="150">
        <f>+G52-G53-G54+G55</f>
        <v>0</v>
      </c>
      <c r="H89" s="150">
        <f>+H52-H53-H54+H55</f>
        <v>0</v>
      </c>
      <c r="I89" s="150">
        <f>+I57-SUM(I58:I60)</f>
        <v>0</v>
      </c>
    </row>
    <row r="90" spans="6:9" x14ac:dyDescent="0.25">
      <c r="F90" s="150">
        <f>+F56-(+F51-F52)</f>
        <v>0</v>
      </c>
      <c r="G90" s="150">
        <f>+G56-(+G51-G52)</f>
        <v>0</v>
      </c>
      <c r="H90" s="150">
        <f>+H56-(+H51-H52)</f>
        <v>0</v>
      </c>
      <c r="I90" s="150">
        <f>+I61-SUM(I62:I64)</f>
        <v>0</v>
      </c>
    </row>
    <row r="91" spans="6:9" x14ac:dyDescent="0.25">
      <c r="F91" s="150">
        <f>+F57-SUM(F58:F60)</f>
        <v>0</v>
      </c>
      <c r="G91" s="150">
        <f>+G57-SUM(G58:G60)</f>
        <v>0</v>
      </c>
      <c r="H91" s="150">
        <f>+H57-SUM(H58:H60)</f>
        <v>0</v>
      </c>
      <c r="I91" s="150">
        <f>+I65-(+I57-I61)</f>
        <v>0</v>
      </c>
    </row>
    <row r="92" spans="6:9" x14ac:dyDescent="0.25">
      <c r="F92" s="150">
        <f>+F61-SUM(F62:F64)</f>
        <v>0</v>
      </c>
      <c r="G92" s="150">
        <f>+G61-SUM(G62:G64)</f>
        <v>0</v>
      </c>
      <c r="H92" s="150">
        <f>+H61-SUM(H62:H64)</f>
        <v>0</v>
      </c>
      <c r="I92" s="150">
        <f>+I66-SUM(I67:I69)</f>
        <v>0</v>
      </c>
    </row>
    <row r="93" spans="6:9" x14ac:dyDescent="0.25">
      <c r="F93" s="150">
        <f>+F65-(+F57-F61)</f>
        <v>0</v>
      </c>
      <c r="G93" s="150">
        <f>+G65-(+G57-G61)</f>
        <v>0</v>
      </c>
      <c r="H93" s="150">
        <f>+H65-(+H57-H61)</f>
        <v>0</v>
      </c>
      <c r="I93" s="150">
        <f>+I70-(+I65+I66)</f>
        <v>0</v>
      </c>
    </row>
    <row r="94" spans="6:9" x14ac:dyDescent="0.25">
      <c r="F94" s="150">
        <f>+F66-SUM(F67:F69)</f>
        <v>0</v>
      </c>
      <c r="G94" s="150">
        <f>+G66-SUM(G67:G69)</f>
        <v>0</v>
      </c>
      <c r="H94" s="150">
        <f>+H66-SUM(H67:H69)</f>
        <v>0</v>
      </c>
      <c r="I94" s="150">
        <f>+I71-(+I56+I70)</f>
        <v>0</v>
      </c>
    </row>
    <row r="95" spans="6:9" x14ac:dyDescent="0.25">
      <c r="F95" s="150">
        <f>+F70-(+F65+F66)</f>
        <v>0</v>
      </c>
      <c r="G95" s="150">
        <f>+G70-(+G65+G66)</f>
        <v>0</v>
      </c>
      <c r="H95" s="150">
        <f>+H70-(+H65+H66)</f>
        <v>0</v>
      </c>
    </row>
    <row r="96" spans="6:9" x14ac:dyDescent="0.25">
      <c r="F96" s="150">
        <f>+F71-(+F56+F70)</f>
        <v>0</v>
      </c>
      <c r="G96" s="150">
        <f>+G71-(+G56+G70)</f>
        <v>0</v>
      </c>
      <c r="H96" s="150">
        <f>+H71-(+H56+H70)</f>
        <v>0</v>
      </c>
    </row>
  </sheetData>
  <mergeCells count="12">
    <mergeCell ref="I8:I9"/>
    <mergeCell ref="E8:E9"/>
    <mergeCell ref="F8:F9"/>
    <mergeCell ref="H8:H9"/>
    <mergeCell ref="G8:G9"/>
    <mergeCell ref="B3:I3"/>
    <mergeCell ref="F5:G5"/>
    <mergeCell ref="F6:G6"/>
    <mergeCell ref="F7:G7"/>
    <mergeCell ref="H5:I5"/>
    <mergeCell ref="H6:I6"/>
    <mergeCell ref="H7:I7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7" orientation="portrait" r:id="rId1"/>
  <headerFooter alignWithMargins="0">
    <oddFooter>&amp;C&amp;"Times New Roman,Regular"&amp;11Ekteki dipnotlar konsolide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ColWidth="9.140625" defaultRowHeight="12.75" x14ac:dyDescent="0.2"/>
  <cols>
    <col min="1" max="1" width="5.140625" style="35" customWidth="1"/>
    <col min="2" max="2" width="6.28515625" style="35" customWidth="1"/>
    <col min="3" max="3" width="65.140625" style="35" customWidth="1"/>
    <col min="4" max="5" width="25" style="35" customWidth="1"/>
    <col min="6" max="6" width="1.5703125" style="35" customWidth="1"/>
    <col min="7" max="16384" width="9.140625" style="35"/>
  </cols>
  <sheetData>
    <row r="1" spans="1:6" x14ac:dyDescent="0.2">
      <c r="A1" s="42"/>
      <c r="B1" s="43"/>
      <c r="C1" s="43"/>
      <c r="D1" s="43"/>
      <c r="E1" s="44"/>
    </row>
    <row r="2" spans="1:6" ht="30" customHeight="1" x14ac:dyDescent="0.2">
      <c r="A2" s="598" t="s">
        <v>597</v>
      </c>
      <c r="B2" s="599"/>
      <c r="C2" s="599"/>
      <c r="D2" s="599"/>
      <c r="E2" s="473"/>
      <c r="F2" s="36"/>
    </row>
    <row r="3" spans="1:6" x14ac:dyDescent="0.2">
      <c r="A3" s="40"/>
      <c r="B3" s="36"/>
      <c r="C3" s="36"/>
      <c r="D3" s="36"/>
      <c r="E3" s="45"/>
      <c r="F3" s="36"/>
    </row>
    <row r="4" spans="1:6" x14ac:dyDescent="0.2">
      <c r="A4" s="50"/>
      <c r="B4" s="51"/>
      <c r="C4" s="51"/>
      <c r="D4" s="448"/>
      <c r="E4" s="45"/>
      <c r="F4" s="36"/>
    </row>
    <row r="5" spans="1:6" x14ac:dyDescent="0.2">
      <c r="A5" s="46"/>
      <c r="B5" s="47"/>
      <c r="C5" s="47"/>
      <c r="D5" s="449" t="s">
        <v>357</v>
      </c>
      <c r="E5" s="322" t="s">
        <v>357</v>
      </c>
      <c r="F5" s="36"/>
    </row>
    <row r="6" spans="1:6" x14ac:dyDescent="0.2">
      <c r="A6" s="40"/>
      <c r="B6" s="48"/>
      <c r="C6" s="49" t="s">
        <v>467</v>
      </c>
      <c r="D6" s="443" t="s">
        <v>0</v>
      </c>
      <c r="E6" s="162" t="s">
        <v>1</v>
      </c>
      <c r="F6" s="36"/>
    </row>
    <row r="7" spans="1:6" x14ac:dyDescent="0.2">
      <c r="A7" s="40"/>
      <c r="B7" s="48"/>
      <c r="C7" s="49"/>
      <c r="D7" s="450" t="s">
        <v>602</v>
      </c>
      <c r="E7" s="472" t="s">
        <v>602</v>
      </c>
      <c r="F7" s="36"/>
    </row>
    <row r="8" spans="1:6" x14ac:dyDescent="0.2">
      <c r="A8" s="40"/>
      <c r="B8" s="36"/>
      <c r="C8" s="37"/>
      <c r="D8" s="462" t="s">
        <v>609</v>
      </c>
      <c r="E8" s="472" t="s">
        <v>610</v>
      </c>
      <c r="F8" s="36"/>
    </row>
    <row r="9" spans="1:6" x14ac:dyDescent="0.2">
      <c r="A9" s="50"/>
      <c r="B9" s="51"/>
      <c r="C9" s="52"/>
      <c r="D9" s="444"/>
      <c r="E9" s="474"/>
      <c r="F9" s="36"/>
    </row>
    <row r="10" spans="1:6" ht="15.75" x14ac:dyDescent="0.2">
      <c r="A10" s="40"/>
      <c r="B10" s="266" t="s">
        <v>36</v>
      </c>
      <c r="C10" s="267" t="s">
        <v>449</v>
      </c>
      <c r="D10" s="445">
        <v>3100021</v>
      </c>
      <c r="E10" s="475">
        <v>5120216</v>
      </c>
      <c r="F10" s="36"/>
    </row>
    <row r="11" spans="1:6" ht="15.75" x14ac:dyDescent="0.2">
      <c r="A11" s="40"/>
      <c r="B11" s="268" t="s">
        <v>38</v>
      </c>
      <c r="C11" s="263" t="s">
        <v>450</v>
      </c>
      <c r="D11" s="445">
        <v>158869</v>
      </c>
      <c r="E11" s="475">
        <v>409860</v>
      </c>
      <c r="F11" s="36"/>
    </row>
    <row r="12" spans="1:6" s="39" customFormat="1" ht="15.75" x14ac:dyDescent="0.2">
      <c r="A12" s="38"/>
      <c r="B12" s="398" t="s">
        <v>39</v>
      </c>
      <c r="C12" s="263" t="s">
        <v>451</v>
      </c>
      <c r="D12" s="445">
        <v>491646</v>
      </c>
      <c r="E12" s="475">
        <v>1143173</v>
      </c>
      <c r="F12" s="48"/>
    </row>
    <row r="13" spans="1:6" s="39" customFormat="1" ht="15.75" x14ac:dyDescent="0.2">
      <c r="A13" s="38"/>
      <c r="B13" s="399" t="s">
        <v>165</v>
      </c>
      <c r="C13" s="264" t="s">
        <v>452</v>
      </c>
      <c r="D13" s="446">
        <v>0</v>
      </c>
      <c r="E13" s="476">
        <v>-2485</v>
      </c>
      <c r="F13" s="48"/>
    </row>
    <row r="14" spans="1:6" s="39" customFormat="1" ht="15.6" customHeight="1" x14ac:dyDescent="0.2">
      <c r="A14" s="38"/>
      <c r="B14" s="399" t="s">
        <v>166</v>
      </c>
      <c r="C14" s="264" t="s">
        <v>453</v>
      </c>
      <c r="D14" s="446">
        <v>0</v>
      </c>
      <c r="E14" s="476">
        <v>0</v>
      </c>
      <c r="F14" s="48"/>
    </row>
    <row r="15" spans="1:6" s="39" customFormat="1" ht="15.75" x14ac:dyDescent="0.2">
      <c r="A15" s="38"/>
      <c r="B15" s="399" t="s">
        <v>167</v>
      </c>
      <c r="C15" s="264" t="s">
        <v>454</v>
      </c>
      <c r="D15" s="446">
        <v>-167063</v>
      </c>
      <c r="E15" s="476">
        <v>72955</v>
      </c>
      <c r="F15" s="48"/>
    </row>
    <row r="16" spans="1:6" ht="31.5" x14ac:dyDescent="0.2">
      <c r="A16" s="40"/>
      <c r="B16" s="399" t="s">
        <v>356</v>
      </c>
      <c r="C16" s="264" t="s">
        <v>455</v>
      </c>
      <c r="D16" s="446">
        <v>0</v>
      </c>
      <c r="E16" s="476">
        <v>0</v>
      </c>
      <c r="F16" s="36"/>
    </row>
    <row r="17" spans="1:8" ht="31.5" x14ac:dyDescent="0.2">
      <c r="A17" s="40"/>
      <c r="B17" s="399" t="s">
        <v>368</v>
      </c>
      <c r="C17" s="264" t="s">
        <v>456</v>
      </c>
      <c r="D17" s="446">
        <v>658709</v>
      </c>
      <c r="E17" s="476">
        <v>1072703</v>
      </c>
      <c r="F17" s="36"/>
    </row>
    <row r="18" spans="1:8" ht="15.75" x14ac:dyDescent="0.2">
      <c r="A18" s="40"/>
      <c r="B18" s="400" t="s">
        <v>40</v>
      </c>
      <c r="C18" s="263" t="s">
        <v>457</v>
      </c>
      <c r="D18" s="445">
        <v>-332777</v>
      </c>
      <c r="E18" s="475">
        <v>-733313</v>
      </c>
      <c r="F18" s="36"/>
      <c r="H18" s="197"/>
    </row>
    <row r="19" spans="1:8" ht="15.75" x14ac:dyDescent="0.2">
      <c r="A19" s="40"/>
      <c r="B19" s="399" t="s">
        <v>209</v>
      </c>
      <c r="C19" s="264" t="s">
        <v>458</v>
      </c>
      <c r="D19" s="446">
        <v>0</v>
      </c>
      <c r="E19" s="476">
        <v>0</v>
      </c>
      <c r="F19" s="36"/>
    </row>
    <row r="20" spans="1:8" ht="31.9" customHeight="1" x14ac:dyDescent="0.2">
      <c r="A20" s="40"/>
      <c r="B20" s="399" t="s">
        <v>210</v>
      </c>
      <c r="C20" s="264" t="s">
        <v>459</v>
      </c>
      <c r="D20" s="446">
        <v>-475011</v>
      </c>
      <c r="E20" s="476">
        <v>-945844</v>
      </c>
      <c r="F20" s="36"/>
    </row>
    <row r="21" spans="1:8" ht="15.75" x14ac:dyDescent="0.2">
      <c r="A21" s="40"/>
      <c r="B21" s="399" t="s">
        <v>211</v>
      </c>
      <c r="C21" s="264" t="s">
        <v>460</v>
      </c>
      <c r="D21" s="446">
        <v>0</v>
      </c>
      <c r="E21" s="476">
        <v>0</v>
      </c>
      <c r="F21" s="36"/>
    </row>
    <row r="22" spans="1:8" ht="15.6" customHeight="1" x14ac:dyDescent="0.2">
      <c r="A22" s="40"/>
      <c r="B22" s="399" t="s">
        <v>370</v>
      </c>
      <c r="C22" s="264" t="s">
        <v>461</v>
      </c>
      <c r="D22" s="446">
        <v>0</v>
      </c>
      <c r="E22" s="476">
        <v>0</v>
      </c>
      <c r="F22" s="36"/>
    </row>
    <row r="23" spans="1:8" ht="31.5" x14ac:dyDescent="0.2">
      <c r="A23" s="40"/>
      <c r="B23" s="399" t="s">
        <v>462</v>
      </c>
      <c r="C23" s="264" t="s">
        <v>463</v>
      </c>
      <c r="D23" s="446">
        <v>0</v>
      </c>
      <c r="E23" s="476">
        <v>0</v>
      </c>
      <c r="F23" s="36"/>
    </row>
    <row r="24" spans="1:8" ht="31.5" x14ac:dyDescent="0.2">
      <c r="A24" s="40"/>
      <c r="B24" s="399" t="s">
        <v>464</v>
      </c>
      <c r="C24" s="264" t="s">
        <v>465</v>
      </c>
      <c r="D24" s="446">
        <v>142234</v>
      </c>
      <c r="E24" s="476">
        <v>212531</v>
      </c>
      <c r="F24" s="36"/>
    </row>
    <row r="25" spans="1:8" s="39" customFormat="1" ht="15.75" x14ac:dyDescent="0.2">
      <c r="A25" s="38"/>
      <c r="B25" s="269" t="s">
        <v>50</v>
      </c>
      <c r="C25" s="265" t="s">
        <v>466</v>
      </c>
      <c r="D25" s="445">
        <v>3258890</v>
      </c>
      <c r="E25" s="475">
        <v>5530076</v>
      </c>
      <c r="F25" s="48"/>
    </row>
    <row r="26" spans="1:8" x14ac:dyDescent="0.2">
      <c r="A26" s="41"/>
      <c r="B26" s="53"/>
      <c r="C26" s="54"/>
      <c r="D26" s="447"/>
      <c r="E26" s="55"/>
      <c r="F26" s="36"/>
    </row>
    <row r="29" spans="1:8" x14ac:dyDescent="0.2">
      <c r="D29" s="197"/>
    </row>
    <row r="31" spans="1:8" x14ac:dyDescent="0.2">
      <c r="D31" s="197">
        <f>+D11-D12-D18</f>
        <v>0</v>
      </c>
      <c r="E31" s="197">
        <f>+E11-E12-E18</f>
        <v>0</v>
      </c>
    </row>
    <row r="32" spans="1:8" x14ac:dyDescent="0.2">
      <c r="D32" s="197">
        <f>+D12-SUM(D13:D17)</f>
        <v>0</v>
      </c>
      <c r="E32" s="197">
        <f>+E12-SUM(E13:E17)</f>
        <v>0</v>
      </c>
    </row>
    <row r="33" spans="4:5" x14ac:dyDescent="0.2">
      <c r="D33" s="197">
        <f>+D18-SUM(D19:D24)</f>
        <v>0</v>
      </c>
      <c r="E33" s="197">
        <f>+E18-SUM(E19:E24)</f>
        <v>0</v>
      </c>
    </row>
    <row r="34" spans="4:5" x14ac:dyDescent="0.2">
      <c r="D34" s="197">
        <f>+D25-D10-D11</f>
        <v>0</v>
      </c>
      <c r="E34" s="197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Roman,Regular"&amp;11Ekteki dipnotlar konsolide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/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5.710937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425781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77"/>
      <c r="B1" s="477"/>
      <c r="C1" s="478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9"/>
      <c r="O1" s="477"/>
      <c r="P1" s="477"/>
      <c r="Q1" s="477"/>
      <c r="R1" s="477"/>
      <c r="S1" s="477"/>
      <c r="T1" s="477"/>
      <c r="U1" s="477"/>
      <c r="V1" s="477"/>
    </row>
    <row r="2" spans="1:28" ht="15" customHeight="1" x14ac:dyDescent="0.35">
      <c r="A2" s="477"/>
      <c r="B2" s="480"/>
      <c r="C2" s="481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3"/>
      <c r="P2" s="484"/>
      <c r="Q2" s="484"/>
      <c r="R2" s="484"/>
      <c r="S2" s="484"/>
      <c r="T2" s="484"/>
      <c r="U2" s="485"/>
      <c r="V2" s="477"/>
    </row>
    <row r="3" spans="1:28" ht="20.100000000000001" customHeight="1" x14ac:dyDescent="0.35">
      <c r="A3" s="477"/>
      <c r="B3" s="486" t="s">
        <v>598</v>
      </c>
      <c r="C3" s="487"/>
      <c r="D3" s="487"/>
      <c r="E3" s="487"/>
      <c r="F3" s="487"/>
      <c r="G3" s="487"/>
      <c r="H3" s="488"/>
      <c r="I3" s="488"/>
      <c r="J3" s="488"/>
      <c r="K3" s="488"/>
      <c r="L3" s="488"/>
      <c r="M3" s="488"/>
      <c r="N3" s="488"/>
      <c r="O3" s="489"/>
      <c r="P3" s="479"/>
      <c r="Q3" s="479"/>
      <c r="R3" s="479"/>
      <c r="S3" s="479"/>
      <c r="T3" s="479"/>
      <c r="U3" s="490"/>
      <c r="V3" s="477"/>
    </row>
    <row r="4" spans="1:28" ht="15" customHeight="1" x14ac:dyDescent="0.35">
      <c r="A4" s="477"/>
      <c r="B4" s="491"/>
      <c r="C4" s="270"/>
      <c r="D4" s="601"/>
      <c r="E4" s="601"/>
      <c r="F4" s="602"/>
      <c r="G4" s="492"/>
      <c r="H4" s="492"/>
      <c r="I4" s="492"/>
      <c r="J4" s="492"/>
      <c r="K4" s="492"/>
      <c r="L4" s="489"/>
      <c r="M4" s="489"/>
      <c r="N4" s="479"/>
      <c r="O4" s="489"/>
      <c r="P4" s="479"/>
      <c r="Q4" s="479"/>
      <c r="R4" s="479"/>
      <c r="S4" s="479"/>
      <c r="T4" s="479"/>
      <c r="U4" s="490"/>
      <c r="V4" s="477"/>
    </row>
    <row r="5" spans="1:28" ht="16.5" customHeight="1" x14ac:dyDescent="0.35">
      <c r="A5" s="477"/>
      <c r="B5" s="491"/>
      <c r="C5" s="270"/>
      <c r="D5" s="603"/>
      <c r="E5" s="603"/>
      <c r="F5" s="603"/>
      <c r="G5" s="488"/>
      <c r="H5" s="493"/>
      <c r="I5" s="493"/>
      <c r="J5" s="493"/>
      <c r="K5" s="492"/>
      <c r="L5" s="489"/>
      <c r="M5" s="600" t="s">
        <v>357</v>
      </c>
      <c r="N5" s="600"/>
      <c r="O5" s="600"/>
      <c r="P5" s="479"/>
      <c r="Q5" s="479"/>
      <c r="R5" s="479"/>
      <c r="S5" s="479"/>
      <c r="T5" s="479"/>
      <c r="U5" s="490"/>
      <c r="V5" s="477"/>
    </row>
    <row r="6" spans="1:28" ht="14.25" customHeight="1" x14ac:dyDescent="0.35">
      <c r="A6" s="477"/>
      <c r="B6" s="491"/>
      <c r="C6" s="494"/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79"/>
      <c r="O6" s="489"/>
      <c r="P6" s="479"/>
      <c r="Q6" s="479"/>
      <c r="R6" s="479"/>
      <c r="S6" s="479"/>
      <c r="T6" s="479"/>
      <c r="U6" s="490"/>
      <c r="V6" s="477"/>
    </row>
    <row r="7" spans="1:28" ht="73.5" customHeight="1" x14ac:dyDescent="0.35">
      <c r="A7" s="477"/>
      <c r="B7" s="480"/>
      <c r="C7" s="481"/>
      <c r="D7" s="495"/>
      <c r="E7" s="496"/>
      <c r="F7" s="497"/>
      <c r="G7" s="498"/>
      <c r="H7" s="498"/>
      <c r="I7" s="498"/>
      <c r="J7" s="604" t="s">
        <v>476</v>
      </c>
      <c r="K7" s="605"/>
      <c r="L7" s="606"/>
      <c r="M7" s="604" t="s">
        <v>477</v>
      </c>
      <c r="N7" s="605"/>
      <c r="O7" s="606"/>
      <c r="P7" s="499"/>
      <c r="Q7" s="499"/>
      <c r="R7" s="499"/>
      <c r="S7" s="499"/>
      <c r="T7" s="499"/>
      <c r="U7" s="500"/>
      <c r="V7" s="477"/>
    </row>
    <row r="8" spans="1:28" s="59" customFormat="1" ht="47.25" x14ac:dyDescent="0.2">
      <c r="A8" s="501"/>
      <c r="B8" s="502"/>
      <c r="C8" s="503"/>
      <c r="D8" s="504" t="s">
        <v>177</v>
      </c>
      <c r="E8" s="556" t="s">
        <v>2</v>
      </c>
      <c r="F8" s="505" t="s">
        <v>96</v>
      </c>
      <c r="G8" s="505" t="s">
        <v>98</v>
      </c>
      <c r="H8" s="505" t="s">
        <v>99</v>
      </c>
      <c r="I8" s="505" t="s">
        <v>100</v>
      </c>
      <c r="J8" s="505">
        <v>1</v>
      </c>
      <c r="K8" s="505">
        <v>2</v>
      </c>
      <c r="L8" s="505">
        <v>3</v>
      </c>
      <c r="M8" s="505">
        <v>4</v>
      </c>
      <c r="N8" s="505">
        <v>5</v>
      </c>
      <c r="O8" s="505">
        <v>6</v>
      </c>
      <c r="P8" s="505" t="s">
        <v>478</v>
      </c>
      <c r="Q8" s="505" t="s">
        <v>322</v>
      </c>
      <c r="R8" s="505" t="s">
        <v>479</v>
      </c>
      <c r="S8" s="505" t="s">
        <v>480</v>
      </c>
      <c r="T8" s="505" t="s">
        <v>428</v>
      </c>
      <c r="U8" s="505" t="s">
        <v>204</v>
      </c>
      <c r="V8" s="506"/>
      <c r="W8" s="58"/>
    </row>
    <row r="9" spans="1:28" ht="19.5" hidden="1" x14ac:dyDescent="0.35">
      <c r="A9" s="477"/>
      <c r="B9" s="491"/>
      <c r="C9" s="270"/>
      <c r="D9" s="507" t="s">
        <v>70</v>
      </c>
      <c r="E9" s="508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10"/>
      <c r="W9" s="60"/>
    </row>
    <row r="10" spans="1:28" ht="15.75" hidden="1" customHeight="1" x14ac:dyDescent="0.35">
      <c r="A10" s="477"/>
      <c r="B10" s="491"/>
      <c r="C10" s="270"/>
      <c r="D10" s="507" t="s">
        <v>373</v>
      </c>
      <c r="E10" s="508"/>
      <c r="F10" s="511"/>
      <c r="G10" s="511"/>
      <c r="H10" s="511"/>
      <c r="I10" s="511"/>
      <c r="J10" s="511"/>
      <c r="K10" s="511"/>
      <c r="L10" s="511"/>
      <c r="M10" s="511"/>
      <c r="N10" s="511"/>
      <c r="O10" s="511"/>
      <c r="P10" s="511"/>
      <c r="Q10" s="511"/>
      <c r="R10" s="511"/>
      <c r="S10" s="511"/>
      <c r="T10" s="511"/>
      <c r="U10" s="511"/>
      <c r="V10" s="510"/>
      <c r="W10" s="60"/>
    </row>
    <row r="11" spans="1:28" ht="15.75" hidden="1" customHeight="1" x14ac:dyDescent="0.35">
      <c r="A11" s="477"/>
      <c r="B11" s="491"/>
      <c r="C11" s="270"/>
      <c r="D11" s="507" t="s">
        <v>475</v>
      </c>
      <c r="E11" s="512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511"/>
      <c r="S11" s="511"/>
      <c r="T11" s="511"/>
      <c r="U11" s="511"/>
      <c r="V11" s="510"/>
      <c r="W11" s="60"/>
    </row>
    <row r="12" spans="1:28" s="64" customFormat="1" ht="18.75" hidden="1" customHeight="1" x14ac:dyDescent="0.35">
      <c r="A12" s="513"/>
      <c r="B12" s="514"/>
      <c r="C12" s="270" t="s">
        <v>36</v>
      </c>
      <c r="D12" s="260" t="s">
        <v>335</v>
      </c>
      <c r="E12" s="512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5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3"/>
      <c r="B13" s="514"/>
      <c r="C13" s="271" t="s">
        <v>38</v>
      </c>
      <c r="D13" s="272" t="s">
        <v>336</v>
      </c>
      <c r="E13" s="512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5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7"/>
      <c r="B14" s="491"/>
      <c r="C14" s="273" t="s">
        <v>39</v>
      </c>
      <c r="D14" s="274" t="s">
        <v>337</v>
      </c>
      <c r="E14" s="512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10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7"/>
      <c r="B15" s="491"/>
      <c r="C15" s="273" t="s">
        <v>40</v>
      </c>
      <c r="D15" s="274" t="s">
        <v>338</v>
      </c>
      <c r="E15" s="512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10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3"/>
      <c r="B16" s="514"/>
      <c r="C16" s="271" t="s">
        <v>50</v>
      </c>
      <c r="D16" s="275" t="s">
        <v>339</v>
      </c>
      <c r="E16" s="512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5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7"/>
      <c r="B17" s="491"/>
      <c r="C17" s="270" t="s">
        <v>60</v>
      </c>
      <c r="D17" s="274" t="s">
        <v>468</v>
      </c>
      <c r="E17" s="516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10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3"/>
      <c r="B18" s="514"/>
      <c r="C18" s="271" t="s">
        <v>61</v>
      </c>
      <c r="D18" s="276" t="s">
        <v>469</v>
      </c>
      <c r="E18" s="51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5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3"/>
      <c r="B19" s="514"/>
      <c r="C19" s="270" t="s">
        <v>62</v>
      </c>
      <c r="D19" s="277" t="s">
        <v>470</v>
      </c>
      <c r="E19" s="517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5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3"/>
      <c r="B20" s="514"/>
      <c r="C20" s="270" t="s">
        <v>63</v>
      </c>
      <c r="D20" s="278" t="s">
        <v>181</v>
      </c>
      <c r="E20" s="516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5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3"/>
      <c r="B21" s="514"/>
      <c r="C21" s="270" t="s">
        <v>76</v>
      </c>
      <c r="D21" s="276" t="s">
        <v>471</v>
      </c>
      <c r="E21" s="516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5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7"/>
      <c r="B22" s="491"/>
      <c r="C22" s="270" t="s">
        <v>79</v>
      </c>
      <c r="D22" s="276" t="s">
        <v>472</v>
      </c>
      <c r="E22" s="518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10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7"/>
      <c r="B23" s="491"/>
      <c r="C23" s="271" t="s">
        <v>80</v>
      </c>
      <c r="D23" s="276" t="s">
        <v>473</v>
      </c>
      <c r="E23" s="518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10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3"/>
      <c r="B24" s="514"/>
      <c r="C24" s="271" t="s">
        <v>81</v>
      </c>
      <c r="D24" s="276" t="s">
        <v>178</v>
      </c>
      <c r="E24" s="512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5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3"/>
      <c r="B25" s="514"/>
      <c r="C25" s="279" t="s">
        <v>196</v>
      </c>
      <c r="D25" s="276" t="s">
        <v>179</v>
      </c>
      <c r="E25" s="519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5"/>
      <c r="W25" s="63"/>
      <c r="AA25" s="285">
        <f t="shared" si="0"/>
        <v>0</v>
      </c>
      <c r="AB25" s="285">
        <f t="shared" si="1"/>
        <v>0</v>
      </c>
    </row>
    <row r="26" spans="1:28" s="64" customFormat="1" ht="19.5" hidden="1" x14ac:dyDescent="0.35">
      <c r="A26" s="513"/>
      <c r="B26" s="514"/>
      <c r="C26" s="279" t="s">
        <v>197</v>
      </c>
      <c r="D26" s="276" t="s">
        <v>180</v>
      </c>
      <c r="E26" s="512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5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3"/>
      <c r="B27" s="514"/>
      <c r="C27" s="279" t="s">
        <v>198</v>
      </c>
      <c r="D27" s="276" t="s">
        <v>20</v>
      </c>
      <c r="E27" s="512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5"/>
      <c r="W27" s="63"/>
      <c r="AA27" s="285">
        <f t="shared" si="0"/>
        <v>0</v>
      </c>
      <c r="AB27" s="285">
        <f t="shared" si="1"/>
        <v>0</v>
      </c>
    </row>
    <row r="28" spans="1:28" s="64" customFormat="1" ht="19.5" hidden="1" x14ac:dyDescent="0.35">
      <c r="A28" s="513"/>
      <c r="B28" s="520"/>
      <c r="C28" s="280"/>
      <c r="D28" s="281" t="s">
        <v>474</v>
      </c>
      <c r="E28" s="521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5"/>
      <c r="W28" s="63"/>
      <c r="AA28" s="285">
        <f t="shared" si="0"/>
        <v>0</v>
      </c>
      <c r="AB28" s="285">
        <f t="shared" si="1"/>
        <v>0</v>
      </c>
    </row>
    <row r="29" spans="1:28" s="64" customFormat="1" ht="19.5" x14ac:dyDescent="0.35">
      <c r="A29" s="513"/>
      <c r="B29" s="514"/>
      <c r="C29" s="270"/>
      <c r="D29" s="282"/>
      <c r="E29" s="512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5"/>
      <c r="W29" s="63"/>
      <c r="AA29" s="285">
        <f t="shared" si="0"/>
        <v>0</v>
      </c>
      <c r="AB29" s="285">
        <f t="shared" si="1"/>
        <v>0</v>
      </c>
    </row>
    <row r="30" spans="1:28" s="64" customFormat="1" ht="19.5" x14ac:dyDescent="0.35">
      <c r="A30" s="513"/>
      <c r="B30" s="514"/>
      <c r="C30" s="270"/>
      <c r="D30" s="283" t="s">
        <v>0</v>
      </c>
      <c r="E30" s="512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5"/>
      <c r="W30" s="63"/>
      <c r="AA30" s="285">
        <f t="shared" si="0"/>
        <v>0</v>
      </c>
      <c r="AB30" s="285">
        <f t="shared" si="1"/>
        <v>0</v>
      </c>
    </row>
    <row r="31" spans="1:28" s="64" customFormat="1" ht="19.5" x14ac:dyDescent="0.35">
      <c r="A31" s="513"/>
      <c r="B31" s="514"/>
      <c r="C31" s="270"/>
      <c r="D31" s="507" t="s">
        <v>602</v>
      </c>
      <c r="E31" s="512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5"/>
      <c r="W31" s="63"/>
      <c r="AA31" s="285">
        <f t="shared" si="0"/>
        <v>0</v>
      </c>
      <c r="AB31" s="285">
        <f t="shared" si="1"/>
        <v>0</v>
      </c>
    </row>
    <row r="32" spans="1:28" s="64" customFormat="1" ht="19.5" x14ac:dyDescent="0.35">
      <c r="A32" s="513"/>
      <c r="B32" s="514"/>
      <c r="C32" s="270"/>
      <c r="D32" s="507" t="s">
        <v>611</v>
      </c>
      <c r="E32" s="512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5"/>
      <c r="W32" s="63"/>
      <c r="AA32" s="285">
        <f t="shared" si="0"/>
        <v>0</v>
      </c>
      <c r="AB32" s="285">
        <f t="shared" si="1"/>
        <v>0</v>
      </c>
    </row>
    <row r="33" spans="1:28" s="64" customFormat="1" ht="19.5" x14ac:dyDescent="0.35">
      <c r="A33" s="513"/>
      <c r="B33" s="514"/>
      <c r="C33" s="270" t="s">
        <v>36</v>
      </c>
      <c r="D33" s="275" t="s">
        <v>355</v>
      </c>
      <c r="E33" s="512"/>
      <c r="F33" s="245">
        <v>2600000</v>
      </c>
      <c r="G33" s="245">
        <v>0</v>
      </c>
      <c r="H33" s="245">
        <v>0</v>
      </c>
      <c r="I33" s="245">
        <v>-92</v>
      </c>
      <c r="J33" s="245">
        <v>4611670</v>
      </c>
      <c r="K33" s="245">
        <v>-235733</v>
      </c>
      <c r="L33" s="245">
        <v>0</v>
      </c>
      <c r="M33" s="245">
        <v>0</v>
      </c>
      <c r="N33" s="245">
        <v>347621.19999999995</v>
      </c>
      <c r="O33" s="245">
        <v>0</v>
      </c>
      <c r="P33" s="245">
        <v>6601905</v>
      </c>
      <c r="Q33" s="245">
        <v>5861394</v>
      </c>
      <c r="R33" s="245">
        <v>0</v>
      </c>
      <c r="S33" s="245">
        <v>19786765.199999999</v>
      </c>
      <c r="T33" s="245">
        <v>0</v>
      </c>
      <c r="U33" s="245">
        <v>19786765.199999999</v>
      </c>
      <c r="V33" s="515"/>
      <c r="W33" s="63"/>
      <c r="AA33" s="285">
        <f t="shared" si="0"/>
        <v>0</v>
      </c>
      <c r="AB33" s="285">
        <f t="shared" si="1"/>
        <v>0</v>
      </c>
    </row>
    <row r="34" spans="1:28" s="64" customFormat="1" ht="19.5" x14ac:dyDescent="0.35">
      <c r="A34" s="513"/>
      <c r="B34" s="514"/>
      <c r="C34" s="271" t="s">
        <v>38</v>
      </c>
      <c r="D34" s="272" t="s">
        <v>336</v>
      </c>
      <c r="E34" s="512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5"/>
      <c r="W34" s="63"/>
      <c r="AA34" s="285">
        <f t="shared" si="0"/>
        <v>0</v>
      </c>
      <c r="AB34" s="285">
        <f t="shared" si="1"/>
        <v>0</v>
      </c>
    </row>
    <row r="35" spans="1:28" s="64" customFormat="1" ht="19.5" x14ac:dyDescent="0.35">
      <c r="A35" s="513"/>
      <c r="B35" s="514"/>
      <c r="C35" s="273" t="s">
        <v>39</v>
      </c>
      <c r="D35" s="274" t="s">
        <v>337</v>
      </c>
      <c r="E35" s="512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5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3"/>
      <c r="B36" s="514"/>
      <c r="C36" s="342" t="s">
        <v>40</v>
      </c>
      <c r="D36" s="423" t="s">
        <v>338</v>
      </c>
      <c r="E36" s="512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5"/>
      <c r="W36" s="63"/>
      <c r="AA36" s="285">
        <f t="shared" si="0"/>
        <v>0</v>
      </c>
      <c r="AB36" s="285">
        <f t="shared" si="1"/>
        <v>0</v>
      </c>
    </row>
    <row r="37" spans="1:28" s="64" customFormat="1" ht="19.5" x14ac:dyDescent="0.35">
      <c r="A37" s="513"/>
      <c r="B37" s="514"/>
      <c r="C37" s="349" t="s">
        <v>50</v>
      </c>
      <c r="D37" s="418" t="s">
        <v>339</v>
      </c>
      <c r="E37" s="512"/>
      <c r="F37" s="245">
        <v>2600000</v>
      </c>
      <c r="G37" s="245">
        <v>0</v>
      </c>
      <c r="H37" s="245">
        <v>0</v>
      </c>
      <c r="I37" s="245">
        <v>-92</v>
      </c>
      <c r="J37" s="245">
        <v>4611670</v>
      </c>
      <c r="K37" s="245">
        <v>-235733</v>
      </c>
      <c r="L37" s="245">
        <v>0</v>
      </c>
      <c r="M37" s="245">
        <v>0</v>
      </c>
      <c r="N37" s="245">
        <v>347621.19999999995</v>
      </c>
      <c r="O37" s="245">
        <v>0</v>
      </c>
      <c r="P37" s="245">
        <v>6601905</v>
      </c>
      <c r="Q37" s="245">
        <v>5861394</v>
      </c>
      <c r="R37" s="245">
        <v>0</v>
      </c>
      <c r="S37" s="245">
        <v>19786765.199999999</v>
      </c>
      <c r="T37" s="245">
        <v>0</v>
      </c>
      <c r="U37" s="245">
        <v>19786765.199999999</v>
      </c>
      <c r="V37" s="515"/>
      <c r="W37" s="63"/>
      <c r="AA37" s="285">
        <f t="shared" si="0"/>
        <v>0</v>
      </c>
      <c r="AB37" s="285">
        <f t="shared" si="1"/>
        <v>0</v>
      </c>
    </row>
    <row r="38" spans="1:28" ht="19.5" x14ac:dyDescent="0.35">
      <c r="A38" s="477"/>
      <c r="B38" s="491"/>
      <c r="C38" s="351" t="s">
        <v>60</v>
      </c>
      <c r="D38" s="419" t="s">
        <v>468</v>
      </c>
      <c r="E38" s="518"/>
      <c r="F38" s="245">
        <v>0</v>
      </c>
      <c r="G38" s="245">
        <v>0</v>
      </c>
      <c r="H38" s="245">
        <v>0</v>
      </c>
      <c r="I38" s="245">
        <v>0</v>
      </c>
      <c r="J38" s="245">
        <v>608590</v>
      </c>
      <c r="K38" s="245">
        <v>-116944</v>
      </c>
      <c r="L38" s="245">
        <v>0</v>
      </c>
      <c r="M38" s="245">
        <v>0</v>
      </c>
      <c r="N38" s="245">
        <v>-332777</v>
      </c>
      <c r="O38" s="245">
        <v>0</v>
      </c>
      <c r="P38" s="245">
        <v>0</v>
      </c>
      <c r="Q38" s="245">
        <v>0</v>
      </c>
      <c r="R38" s="245">
        <v>3100021</v>
      </c>
      <c r="S38" s="245">
        <v>3258890</v>
      </c>
      <c r="T38" s="245">
        <v>0</v>
      </c>
      <c r="U38" s="245">
        <v>3258890</v>
      </c>
      <c r="V38" s="510"/>
      <c r="W38" s="60"/>
      <c r="AA38" s="285">
        <f t="shared" si="0"/>
        <v>0</v>
      </c>
      <c r="AB38" s="285">
        <f t="shared" si="1"/>
        <v>0</v>
      </c>
    </row>
    <row r="39" spans="1:28" ht="19.5" x14ac:dyDescent="0.35">
      <c r="A39" s="477"/>
      <c r="B39" s="491"/>
      <c r="C39" s="349" t="s">
        <v>61</v>
      </c>
      <c r="D39" s="419" t="s">
        <v>469</v>
      </c>
      <c r="E39" s="518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10"/>
      <c r="W39" s="60"/>
      <c r="AA39" s="285">
        <f t="shared" si="0"/>
        <v>0</v>
      </c>
      <c r="AB39" s="285">
        <f t="shared" si="1"/>
        <v>0</v>
      </c>
    </row>
    <row r="40" spans="1:28" s="64" customFormat="1" ht="33" x14ac:dyDescent="0.35">
      <c r="A40" s="513"/>
      <c r="B40" s="514"/>
      <c r="C40" s="351" t="s">
        <v>62</v>
      </c>
      <c r="D40" s="259" t="s">
        <v>470</v>
      </c>
      <c r="E40" s="518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5"/>
      <c r="W40" s="63"/>
      <c r="AA40" s="285">
        <f t="shared" si="0"/>
        <v>0</v>
      </c>
      <c r="AB40" s="285">
        <f t="shared" si="1"/>
        <v>0</v>
      </c>
    </row>
    <row r="41" spans="1:28" s="64" customFormat="1" ht="19.5" x14ac:dyDescent="0.35">
      <c r="A41" s="513"/>
      <c r="B41" s="514"/>
      <c r="C41" s="351" t="s">
        <v>63</v>
      </c>
      <c r="D41" s="404" t="s">
        <v>181</v>
      </c>
      <c r="E41" s="518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5"/>
      <c r="W41" s="63"/>
      <c r="AA41" s="285">
        <f t="shared" si="0"/>
        <v>0</v>
      </c>
      <c r="AB41" s="285">
        <f t="shared" si="1"/>
        <v>0</v>
      </c>
    </row>
    <row r="42" spans="1:28" s="64" customFormat="1" ht="19.5" x14ac:dyDescent="0.35">
      <c r="A42" s="513"/>
      <c r="B42" s="514"/>
      <c r="C42" s="351" t="s">
        <v>76</v>
      </c>
      <c r="D42" s="419" t="s">
        <v>471</v>
      </c>
      <c r="E42" s="518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5"/>
      <c r="W42" s="63"/>
      <c r="AA42" s="285">
        <f t="shared" si="0"/>
        <v>0</v>
      </c>
      <c r="AB42" s="285">
        <f t="shared" si="1"/>
        <v>0</v>
      </c>
    </row>
    <row r="43" spans="1:28" s="64" customFormat="1" ht="19.5" x14ac:dyDescent="0.35">
      <c r="A43" s="513"/>
      <c r="B43" s="514"/>
      <c r="C43" s="351" t="s">
        <v>79</v>
      </c>
      <c r="D43" s="419" t="s">
        <v>472</v>
      </c>
      <c r="E43" s="518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5"/>
      <c r="W43" s="63"/>
      <c r="AA43" s="285">
        <f t="shared" si="0"/>
        <v>0</v>
      </c>
      <c r="AB43" s="285">
        <f t="shared" si="1"/>
        <v>0</v>
      </c>
    </row>
    <row r="44" spans="1:28" s="64" customFormat="1" ht="19.5" x14ac:dyDescent="0.35">
      <c r="A44" s="513"/>
      <c r="B44" s="514"/>
      <c r="C44" s="349" t="s">
        <v>80</v>
      </c>
      <c r="D44" s="419" t="s">
        <v>592</v>
      </c>
      <c r="E44" s="518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5"/>
      <c r="W44" s="63"/>
      <c r="AA44" s="285">
        <f t="shared" si="0"/>
        <v>0</v>
      </c>
      <c r="AB44" s="285">
        <f t="shared" si="1"/>
        <v>0</v>
      </c>
    </row>
    <row r="45" spans="1:28" s="64" customFormat="1" ht="19.5" x14ac:dyDescent="0.35">
      <c r="A45" s="513"/>
      <c r="B45" s="514"/>
      <c r="C45" s="349" t="s">
        <v>81</v>
      </c>
      <c r="D45" s="419" t="s">
        <v>178</v>
      </c>
      <c r="E45" s="518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5844147</v>
      </c>
      <c r="Q45" s="245">
        <v>-5844147</v>
      </c>
      <c r="R45" s="245">
        <v>0</v>
      </c>
      <c r="S45" s="245">
        <v>0</v>
      </c>
      <c r="T45" s="245">
        <v>0</v>
      </c>
      <c r="U45" s="245">
        <v>0</v>
      </c>
      <c r="V45" s="515"/>
      <c r="W45" s="63"/>
      <c r="AA45" s="285">
        <f t="shared" si="0"/>
        <v>0</v>
      </c>
      <c r="AB45" s="285">
        <f t="shared" si="1"/>
        <v>0</v>
      </c>
    </row>
    <row r="46" spans="1:28" ht="19.5" x14ac:dyDescent="0.35">
      <c r="A46" s="477"/>
      <c r="B46" s="491"/>
      <c r="C46" s="420" t="s">
        <v>196</v>
      </c>
      <c r="D46" s="421" t="s">
        <v>179</v>
      </c>
      <c r="E46" s="518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10"/>
      <c r="W46" s="60"/>
      <c r="AA46" s="285">
        <f t="shared" si="0"/>
        <v>0</v>
      </c>
      <c r="AB46" s="285">
        <f t="shared" si="1"/>
        <v>0</v>
      </c>
    </row>
    <row r="47" spans="1:28" ht="19.5" x14ac:dyDescent="0.35">
      <c r="A47" s="477"/>
      <c r="B47" s="491"/>
      <c r="C47" s="420" t="s">
        <v>197</v>
      </c>
      <c r="D47" s="421" t="s">
        <v>180</v>
      </c>
      <c r="E47" s="518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5844147</v>
      </c>
      <c r="Q47" s="243">
        <v>-5844147</v>
      </c>
      <c r="R47" s="243">
        <v>0</v>
      </c>
      <c r="S47" s="243">
        <v>0</v>
      </c>
      <c r="T47" s="243">
        <v>0</v>
      </c>
      <c r="U47" s="243">
        <v>0</v>
      </c>
      <c r="V47" s="510"/>
      <c r="W47" s="60"/>
      <c r="AA47" s="285">
        <f t="shared" si="0"/>
        <v>0</v>
      </c>
      <c r="AB47" s="285">
        <f t="shared" si="1"/>
        <v>0</v>
      </c>
    </row>
    <row r="48" spans="1:28" ht="19.5" x14ac:dyDescent="0.35">
      <c r="A48" s="477"/>
      <c r="B48" s="491"/>
      <c r="C48" s="420" t="s">
        <v>198</v>
      </c>
      <c r="D48" s="421" t="s">
        <v>20</v>
      </c>
      <c r="E48" s="512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10"/>
      <c r="W48" s="60"/>
      <c r="AA48" s="285">
        <f t="shared" si="0"/>
        <v>0</v>
      </c>
      <c r="AB48" s="285">
        <f t="shared" si="1"/>
        <v>0</v>
      </c>
    </row>
    <row r="49" spans="1:28" s="64" customFormat="1" ht="19.5" x14ac:dyDescent="0.35">
      <c r="A49" s="513"/>
      <c r="B49" s="520"/>
      <c r="C49" s="280"/>
      <c r="D49" s="422" t="s">
        <v>584</v>
      </c>
      <c r="E49" s="522"/>
      <c r="F49" s="246">
        <v>2600000</v>
      </c>
      <c r="G49" s="246">
        <v>0</v>
      </c>
      <c r="H49" s="246">
        <v>0</v>
      </c>
      <c r="I49" s="246">
        <v>-92</v>
      </c>
      <c r="J49" s="246">
        <v>5220260</v>
      </c>
      <c r="K49" s="246">
        <v>-352677</v>
      </c>
      <c r="L49" s="246">
        <v>0</v>
      </c>
      <c r="M49" s="246">
        <v>0</v>
      </c>
      <c r="N49" s="246">
        <v>14844.199999999953</v>
      </c>
      <c r="O49" s="246">
        <v>0</v>
      </c>
      <c r="P49" s="246">
        <v>12446052</v>
      </c>
      <c r="Q49" s="246">
        <v>17247</v>
      </c>
      <c r="R49" s="246">
        <v>3100021</v>
      </c>
      <c r="S49" s="246">
        <v>23045655.199999999</v>
      </c>
      <c r="T49" s="246">
        <v>0</v>
      </c>
      <c r="U49" s="246">
        <v>23045655.199999999</v>
      </c>
      <c r="V49" s="515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481</v>
      </c>
    </row>
    <row r="52" spans="1:28" ht="20.100000000000001" customHeight="1" x14ac:dyDescent="0.35">
      <c r="D52" s="284" t="s">
        <v>482</v>
      </c>
    </row>
    <row r="53" spans="1:28" ht="20.100000000000001" customHeight="1" x14ac:dyDescent="0.35">
      <c r="D53" s="284" t="s">
        <v>483</v>
      </c>
    </row>
    <row r="54" spans="1:28" ht="20.100000000000001" customHeight="1" x14ac:dyDescent="0.35">
      <c r="D54" s="284" t="s">
        <v>484</v>
      </c>
    </row>
    <row r="55" spans="1:28" ht="20.100000000000001" customHeight="1" x14ac:dyDescent="0.35">
      <c r="D55" s="284" t="s">
        <v>485</v>
      </c>
    </row>
    <row r="56" spans="1:28" ht="20.100000000000001" customHeight="1" x14ac:dyDescent="0.35">
      <c r="D56" s="284" t="s">
        <v>486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konsolide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/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5.710937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285156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77"/>
      <c r="B1" s="477"/>
      <c r="C1" s="478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9"/>
      <c r="O1" s="477"/>
      <c r="P1" s="477"/>
      <c r="Q1" s="477"/>
      <c r="R1" s="477"/>
      <c r="S1" s="477"/>
      <c r="T1" s="477"/>
      <c r="U1" s="477"/>
      <c r="V1" s="477"/>
    </row>
    <row r="2" spans="1:28" ht="15" customHeight="1" x14ac:dyDescent="0.35">
      <c r="A2" s="477"/>
      <c r="B2" s="480"/>
      <c r="C2" s="481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3"/>
      <c r="P2" s="484"/>
      <c r="Q2" s="484"/>
      <c r="R2" s="484"/>
      <c r="S2" s="484"/>
      <c r="T2" s="484"/>
      <c r="U2" s="485"/>
      <c r="V2" s="477"/>
    </row>
    <row r="3" spans="1:28" ht="20.100000000000001" customHeight="1" x14ac:dyDescent="0.35">
      <c r="A3" s="477"/>
      <c r="B3" s="486" t="s">
        <v>598</v>
      </c>
      <c r="C3" s="487"/>
      <c r="D3" s="487"/>
      <c r="E3" s="487"/>
      <c r="F3" s="487"/>
      <c r="G3" s="487"/>
      <c r="H3" s="488"/>
      <c r="I3" s="488"/>
      <c r="J3" s="488"/>
      <c r="K3" s="488"/>
      <c r="L3" s="488"/>
      <c r="M3" s="488"/>
      <c r="N3" s="488"/>
      <c r="O3" s="489"/>
      <c r="P3" s="479"/>
      <c r="Q3" s="479"/>
      <c r="R3" s="479"/>
      <c r="S3" s="479"/>
      <c r="T3" s="479"/>
      <c r="U3" s="490"/>
      <c r="V3" s="477"/>
    </row>
    <row r="4" spans="1:28" ht="15" customHeight="1" x14ac:dyDescent="0.35">
      <c r="A4" s="477"/>
      <c r="B4" s="491"/>
      <c r="C4" s="270"/>
      <c r="D4" s="601"/>
      <c r="E4" s="601"/>
      <c r="F4" s="602"/>
      <c r="G4" s="492"/>
      <c r="H4" s="492"/>
      <c r="I4" s="492"/>
      <c r="J4" s="492"/>
      <c r="K4" s="492"/>
      <c r="L4" s="489"/>
      <c r="M4" s="489"/>
      <c r="N4" s="479"/>
      <c r="O4" s="489"/>
      <c r="P4" s="479"/>
      <c r="Q4" s="479"/>
      <c r="R4" s="479"/>
      <c r="S4" s="479"/>
      <c r="T4" s="479"/>
      <c r="U4" s="490"/>
      <c r="V4" s="477"/>
    </row>
    <row r="5" spans="1:28" ht="16.5" customHeight="1" x14ac:dyDescent="0.35">
      <c r="A5" s="477"/>
      <c r="B5" s="491"/>
      <c r="C5" s="270"/>
      <c r="D5" s="603"/>
      <c r="E5" s="603"/>
      <c r="F5" s="603"/>
      <c r="G5" s="488"/>
      <c r="H5" s="493"/>
      <c r="I5" s="493"/>
      <c r="J5" s="493"/>
      <c r="K5" s="492"/>
      <c r="L5" s="489"/>
      <c r="M5" s="600" t="s">
        <v>357</v>
      </c>
      <c r="N5" s="600"/>
      <c r="O5" s="600"/>
      <c r="P5" s="479"/>
      <c r="Q5" s="479"/>
      <c r="R5" s="479"/>
      <c r="S5" s="479"/>
      <c r="T5" s="479"/>
      <c r="U5" s="490"/>
      <c r="V5" s="477"/>
    </row>
    <row r="6" spans="1:28" ht="14.25" customHeight="1" x14ac:dyDescent="0.35">
      <c r="A6" s="477"/>
      <c r="B6" s="491"/>
      <c r="C6" s="494"/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79"/>
      <c r="O6" s="489"/>
      <c r="P6" s="479"/>
      <c r="Q6" s="479"/>
      <c r="R6" s="479"/>
      <c r="S6" s="479"/>
      <c r="T6" s="479"/>
      <c r="U6" s="490"/>
      <c r="V6" s="477"/>
    </row>
    <row r="7" spans="1:28" ht="73.5" customHeight="1" x14ac:dyDescent="0.35">
      <c r="A7" s="477"/>
      <c r="B7" s="480"/>
      <c r="C7" s="481"/>
      <c r="D7" s="495"/>
      <c r="E7" s="496"/>
      <c r="F7" s="497"/>
      <c r="G7" s="498"/>
      <c r="H7" s="498"/>
      <c r="I7" s="498"/>
      <c r="J7" s="604" t="s">
        <v>476</v>
      </c>
      <c r="K7" s="605"/>
      <c r="L7" s="606"/>
      <c r="M7" s="604" t="s">
        <v>477</v>
      </c>
      <c r="N7" s="605"/>
      <c r="O7" s="606"/>
      <c r="P7" s="499"/>
      <c r="Q7" s="499"/>
      <c r="R7" s="499"/>
      <c r="S7" s="499"/>
      <c r="T7" s="499"/>
      <c r="U7" s="500"/>
      <c r="V7" s="477"/>
    </row>
    <row r="8" spans="1:28" s="59" customFormat="1" ht="47.25" x14ac:dyDescent="0.2">
      <c r="A8" s="501"/>
      <c r="B8" s="502"/>
      <c r="C8" s="503"/>
      <c r="D8" s="504" t="s">
        <v>177</v>
      </c>
      <c r="E8" s="556" t="s">
        <v>2</v>
      </c>
      <c r="F8" s="505" t="s">
        <v>96</v>
      </c>
      <c r="G8" s="505" t="s">
        <v>98</v>
      </c>
      <c r="H8" s="505" t="s">
        <v>99</v>
      </c>
      <c r="I8" s="505" t="s">
        <v>100</v>
      </c>
      <c r="J8" s="505">
        <v>1</v>
      </c>
      <c r="K8" s="505">
        <v>2</v>
      </c>
      <c r="L8" s="505">
        <v>3</v>
      </c>
      <c r="M8" s="505">
        <v>4</v>
      </c>
      <c r="N8" s="505">
        <v>5</v>
      </c>
      <c r="O8" s="505">
        <v>6</v>
      </c>
      <c r="P8" s="505" t="s">
        <v>478</v>
      </c>
      <c r="Q8" s="505" t="s">
        <v>322</v>
      </c>
      <c r="R8" s="505" t="s">
        <v>479</v>
      </c>
      <c r="S8" s="505" t="s">
        <v>480</v>
      </c>
      <c r="T8" s="505" t="s">
        <v>428</v>
      </c>
      <c r="U8" s="505" t="s">
        <v>204</v>
      </c>
      <c r="V8" s="506"/>
      <c r="W8" s="58"/>
    </row>
    <row r="9" spans="1:28" ht="19.5" hidden="1" x14ac:dyDescent="0.35">
      <c r="A9" s="477"/>
      <c r="B9" s="491"/>
      <c r="C9" s="270"/>
      <c r="D9" s="507" t="s">
        <v>70</v>
      </c>
      <c r="E9" s="508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10"/>
      <c r="W9" s="60"/>
    </row>
    <row r="10" spans="1:28" ht="15.75" hidden="1" customHeight="1" x14ac:dyDescent="0.35">
      <c r="A10" s="477"/>
      <c r="B10" s="491"/>
      <c r="C10" s="270"/>
      <c r="D10" s="507" t="s">
        <v>373</v>
      </c>
      <c r="E10" s="508"/>
      <c r="F10" s="511"/>
      <c r="G10" s="511"/>
      <c r="H10" s="511"/>
      <c r="I10" s="511"/>
      <c r="J10" s="511"/>
      <c r="K10" s="511"/>
      <c r="L10" s="511"/>
      <c r="M10" s="511"/>
      <c r="N10" s="511"/>
      <c r="O10" s="511"/>
      <c r="P10" s="511"/>
      <c r="Q10" s="511"/>
      <c r="R10" s="511"/>
      <c r="S10" s="511"/>
      <c r="T10" s="511"/>
      <c r="U10" s="511"/>
      <c r="V10" s="510"/>
      <c r="W10" s="60"/>
    </row>
    <row r="11" spans="1:28" ht="15.75" hidden="1" customHeight="1" x14ac:dyDescent="0.35">
      <c r="A11" s="477"/>
      <c r="B11" s="491"/>
      <c r="C11" s="270"/>
      <c r="D11" s="507" t="s">
        <v>475</v>
      </c>
      <c r="E11" s="512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511"/>
      <c r="S11" s="511"/>
      <c r="T11" s="511"/>
      <c r="U11" s="511"/>
      <c r="V11" s="510"/>
      <c r="W11" s="60"/>
    </row>
    <row r="12" spans="1:28" s="64" customFormat="1" ht="18.75" hidden="1" customHeight="1" x14ac:dyDescent="0.35">
      <c r="A12" s="513"/>
      <c r="B12" s="514"/>
      <c r="C12" s="270" t="s">
        <v>36</v>
      </c>
      <c r="D12" s="260" t="s">
        <v>335</v>
      </c>
      <c r="E12" s="512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5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3"/>
      <c r="B13" s="514"/>
      <c r="C13" s="271" t="s">
        <v>38</v>
      </c>
      <c r="D13" s="272" t="s">
        <v>336</v>
      </c>
      <c r="E13" s="512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5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7"/>
      <c r="B14" s="491"/>
      <c r="C14" s="273" t="s">
        <v>39</v>
      </c>
      <c r="D14" s="274" t="s">
        <v>337</v>
      </c>
      <c r="E14" s="512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10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7"/>
      <c r="B15" s="491"/>
      <c r="C15" s="273" t="s">
        <v>40</v>
      </c>
      <c r="D15" s="274" t="s">
        <v>338</v>
      </c>
      <c r="E15" s="512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10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3"/>
      <c r="B16" s="514"/>
      <c r="C16" s="271" t="s">
        <v>50</v>
      </c>
      <c r="D16" s="275" t="s">
        <v>339</v>
      </c>
      <c r="E16" s="512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5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7"/>
      <c r="B17" s="491"/>
      <c r="C17" s="270" t="s">
        <v>60</v>
      </c>
      <c r="D17" s="274" t="s">
        <v>468</v>
      </c>
      <c r="E17" s="516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10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3"/>
      <c r="B18" s="514"/>
      <c r="C18" s="271" t="s">
        <v>61</v>
      </c>
      <c r="D18" s="276" t="s">
        <v>469</v>
      </c>
      <c r="E18" s="51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5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3"/>
      <c r="B19" s="514"/>
      <c r="C19" s="270" t="s">
        <v>62</v>
      </c>
      <c r="D19" s="277" t="s">
        <v>470</v>
      </c>
      <c r="E19" s="517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5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3"/>
      <c r="B20" s="514"/>
      <c r="C20" s="270" t="s">
        <v>63</v>
      </c>
      <c r="D20" s="278" t="s">
        <v>181</v>
      </c>
      <c r="E20" s="516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5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3"/>
      <c r="B21" s="514"/>
      <c r="C21" s="270" t="s">
        <v>76</v>
      </c>
      <c r="D21" s="276" t="s">
        <v>471</v>
      </c>
      <c r="E21" s="516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5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7"/>
      <c r="B22" s="491"/>
      <c r="C22" s="270" t="s">
        <v>79</v>
      </c>
      <c r="D22" s="276" t="s">
        <v>472</v>
      </c>
      <c r="E22" s="518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10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7"/>
      <c r="B23" s="491"/>
      <c r="C23" s="271" t="s">
        <v>80</v>
      </c>
      <c r="D23" s="276" t="s">
        <v>473</v>
      </c>
      <c r="E23" s="518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10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3"/>
      <c r="B24" s="514"/>
      <c r="C24" s="271" t="s">
        <v>81</v>
      </c>
      <c r="D24" s="276" t="s">
        <v>178</v>
      </c>
      <c r="E24" s="512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5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3"/>
      <c r="B25" s="514"/>
      <c r="C25" s="279" t="s">
        <v>196</v>
      </c>
      <c r="D25" s="276" t="s">
        <v>179</v>
      </c>
      <c r="E25" s="519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5"/>
      <c r="W25" s="63"/>
      <c r="AA25" s="285">
        <f t="shared" si="0"/>
        <v>0</v>
      </c>
      <c r="AB25" s="285">
        <f t="shared" si="1"/>
        <v>0</v>
      </c>
    </row>
    <row r="26" spans="1:28" s="64" customFormat="1" ht="19.5" hidden="1" x14ac:dyDescent="0.35">
      <c r="A26" s="513"/>
      <c r="B26" s="514"/>
      <c r="C26" s="279" t="s">
        <v>197</v>
      </c>
      <c r="D26" s="276" t="s">
        <v>180</v>
      </c>
      <c r="E26" s="512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5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3"/>
      <c r="B27" s="514"/>
      <c r="C27" s="279" t="s">
        <v>198</v>
      </c>
      <c r="D27" s="276" t="s">
        <v>20</v>
      </c>
      <c r="E27" s="512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5"/>
      <c r="W27" s="63"/>
      <c r="AA27" s="285">
        <f t="shared" si="0"/>
        <v>0</v>
      </c>
      <c r="AB27" s="285">
        <f t="shared" si="1"/>
        <v>0</v>
      </c>
    </row>
    <row r="28" spans="1:28" s="64" customFormat="1" ht="19.5" hidden="1" x14ac:dyDescent="0.35">
      <c r="A28" s="513"/>
      <c r="B28" s="520"/>
      <c r="C28" s="280"/>
      <c r="D28" s="281" t="s">
        <v>474</v>
      </c>
      <c r="E28" s="521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5"/>
      <c r="W28" s="63"/>
      <c r="AA28" s="285">
        <f t="shared" si="0"/>
        <v>0</v>
      </c>
      <c r="AB28" s="285">
        <f t="shared" si="1"/>
        <v>0</v>
      </c>
    </row>
    <row r="29" spans="1:28" s="64" customFormat="1" ht="19.5" x14ac:dyDescent="0.35">
      <c r="A29" s="513"/>
      <c r="B29" s="514"/>
      <c r="C29" s="270"/>
      <c r="D29" s="282"/>
      <c r="E29" s="512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5"/>
      <c r="W29" s="63"/>
      <c r="AA29" s="285">
        <f t="shared" si="0"/>
        <v>0</v>
      </c>
      <c r="AB29" s="285">
        <f t="shared" si="1"/>
        <v>0</v>
      </c>
    </row>
    <row r="30" spans="1:28" s="64" customFormat="1" ht="19.5" x14ac:dyDescent="0.35">
      <c r="A30" s="513"/>
      <c r="B30" s="514"/>
      <c r="C30" s="270"/>
      <c r="D30" s="283" t="s">
        <v>70</v>
      </c>
      <c r="E30" s="512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5"/>
      <c r="W30" s="63"/>
      <c r="AA30" s="285">
        <f t="shared" si="0"/>
        <v>0</v>
      </c>
      <c r="AB30" s="285">
        <f t="shared" si="1"/>
        <v>0</v>
      </c>
    </row>
    <row r="31" spans="1:28" s="64" customFormat="1" ht="19.5" x14ac:dyDescent="0.35">
      <c r="A31" s="513"/>
      <c r="B31" s="514"/>
      <c r="C31" s="270"/>
      <c r="D31" s="507" t="s">
        <v>602</v>
      </c>
      <c r="E31" s="512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5"/>
      <c r="W31" s="63"/>
      <c r="AA31" s="285">
        <f t="shared" si="0"/>
        <v>0</v>
      </c>
      <c r="AB31" s="285">
        <f t="shared" si="1"/>
        <v>0</v>
      </c>
    </row>
    <row r="32" spans="1:28" s="64" customFormat="1" ht="19.5" x14ac:dyDescent="0.35">
      <c r="A32" s="513"/>
      <c r="B32" s="514"/>
      <c r="C32" s="270"/>
      <c r="D32" s="507" t="s">
        <v>612</v>
      </c>
      <c r="E32" s="512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5"/>
      <c r="W32" s="63"/>
      <c r="AA32" s="285">
        <f t="shared" si="0"/>
        <v>0</v>
      </c>
      <c r="AB32" s="285">
        <f t="shared" si="1"/>
        <v>0</v>
      </c>
    </row>
    <row r="33" spans="1:28" s="64" customFormat="1" ht="19.5" x14ac:dyDescent="0.35">
      <c r="A33" s="513"/>
      <c r="B33" s="514"/>
      <c r="C33" s="270" t="s">
        <v>36</v>
      </c>
      <c r="D33" s="275" t="s">
        <v>355</v>
      </c>
      <c r="E33" s="512"/>
      <c r="F33" s="245">
        <v>2600000</v>
      </c>
      <c r="G33" s="245">
        <v>0</v>
      </c>
      <c r="H33" s="245">
        <v>0</v>
      </c>
      <c r="I33" s="245">
        <v>-92</v>
      </c>
      <c r="J33" s="245">
        <v>1066159</v>
      </c>
      <c r="K33" s="245">
        <v>-282023</v>
      </c>
      <c r="L33" s="245">
        <v>0</v>
      </c>
      <c r="M33" s="245">
        <v>0</v>
      </c>
      <c r="N33" s="245">
        <v>1076512.2</v>
      </c>
      <c r="O33" s="245">
        <v>0</v>
      </c>
      <c r="P33" s="245">
        <v>3697793</v>
      </c>
      <c r="Q33" s="245">
        <v>2920185</v>
      </c>
      <c r="R33" s="245">
        <v>0</v>
      </c>
      <c r="S33" s="245">
        <v>11078534.199999999</v>
      </c>
      <c r="T33" s="245">
        <v>0</v>
      </c>
      <c r="U33" s="245">
        <v>11078534.199999999</v>
      </c>
      <c r="V33" s="515"/>
      <c r="W33" s="63"/>
      <c r="AA33" s="285">
        <f t="shared" si="0"/>
        <v>0</v>
      </c>
      <c r="AB33" s="285">
        <f t="shared" si="1"/>
        <v>0</v>
      </c>
    </row>
    <row r="34" spans="1:28" s="64" customFormat="1" ht="19.5" x14ac:dyDescent="0.35">
      <c r="A34" s="513"/>
      <c r="B34" s="514"/>
      <c r="C34" s="271" t="s">
        <v>38</v>
      </c>
      <c r="D34" s="272" t="s">
        <v>336</v>
      </c>
      <c r="E34" s="512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5"/>
      <c r="W34" s="63"/>
      <c r="AA34" s="285">
        <f t="shared" si="0"/>
        <v>0</v>
      </c>
      <c r="AB34" s="285">
        <f t="shared" si="1"/>
        <v>0</v>
      </c>
    </row>
    <row r="35" spans="1:28" s="64" customFormat="1" ht="19.5" x14ac:dyDescent="0.35">
      <c r="A35" s="513"/>
      <c r="B35" s="514"/>
      <c r="C35" s="273" t="s">
        <v>39</v>
      </c>
      <c r="D35" s="274" t="s">
        <v>337</v>
      </c>
      <c r="E35" s="512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5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3"/>
      <c r="B36" s="514"/>
      <c r="C36" s="342" t="s">
        <v>40</v>
      </c>
      <c r="D36" s="423" t="s">
        <v>338</v>
      </c>
      <c r="E36" s="512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5"/>
      <c r="W36" s="63"/>
      <c r="AA36" s="285">
        <f t="shared" si="0"/>
        <v>0</v>
      </c>
      <c r="AB36" s="285">
        <f t="shared" si="1"/>
        <v>0</v>
      </c>
    </row>
    <row r="37" spans="1:28" s="64" customFormat="1" ht="19.5" x14ac:dyDescent="0.35">
      <c r="A37" s="513"/>
      <c r="B37" s="514"/>
      <c r="C37" s="349" t="s">
        <v>50</v>
      </c>
      <c r="D37" s="418" t="s">
        <v>339</v>
      </c>
      <c r="E37" s="512"/>
      <c r="F37" s="245">
        <v>2600000</v>
      </c>
      <c r="G37" s="245">
        <v>0</v>
      </c>
      <c r="H37" s="245">
        <v>0</v>
      </c>
      <c r="I37" s="245">
        <v>-92</v>
      </c>
      <c r="J37" s="245">
        <v>1066159</v>
      </c>
      <c r="K37" s="245">
        <v>-282023</v>
      </c>
      <c r="L37" s="245">
        <v>0</v>
      </c>
      <c r="M37" s="245">
        <v>0</v>
      </c>
      <c r="N37" s="245">
        <v>1076512.2</v>
      </c>
      <c r="O37" s="245">
        <v>0</v>
      </c>
      <c r="P37" s="245">
        <v>3697793</v>
      </c>
      <c r="Q37" s="245">
        <v>2920185</v>
      </c>
      <c r="R37" s="245">
        <v>0</v>
      </c>
      <c r="S37" s="245">
        <v>11078534.199999999</v>
      </c>
      <c r="T37" s="245">
        <v>0</v>
      </c>
      <c r="U37" s="245">
        <v>11078534.199999999</v>
      </c>
      <c r="V37" s="515"/>
      <c r="W37" s="63"/>
      <c r="AA37" s="285">
        <f t="shared" si="0"/>
        <v>0</v>
      </c>
      <c r="AB37" s="285">
        <f t="shared" si="1"/>
        <v>0</v>
      </c>
    </row>
    <row r="38" spans="1:28" ht="19.5" x14ac:dyDescent="0.35">
      <c r="A38" s="477"/>
      <c r="B38" s="491"/>
      <c r="C38" s="351" t="s">
        <v>60</v>
      </c>
      <c r="D38" s="419" t="s">
        <v>468</v>
      </c>
      <c r="E38" s="518"/>
      <c r="F38" s="245">
        <v>0</v>
      </c>
      <c r="G38" s="245">
        <v>0</v>
      </c>
      <c r="H38" s="245">
        <v>0</v>
      </c>
      <c r="I38" s="245">
        <v>0</v>
      </c>
      <c r="J38" s="245">
        <v>1073303</v>
      </c>
      <c r="K38" s="245">
        <v>69870</v>
      </c>
      <c r="L38" s="245">
        <v>0</v>
      </c>
      <c r="M38" s="245">
        <v>0</v>
      </c>
      <c r="N38" s="245">
        <v>-733313</v>
      </c>
      <c r="O38" s="245">
        <v>0</v>
      </c>
      <c r="P38" s="245">
        <v>0</v>
      </c>
      <c r="Q38" s="245">
        <v>0</v>
      </c>
      <c r="R38" s="245">
        <v>5120216</v>
      </c>
      <c r="S38" s="245">
        <v>5530076</v>
      </c>
      <c r="T38" s="245">
        <v>0</v>
      </c>
      <c r="U38" s="245">
        <v>5530076</v>
      </c>
      <c r="V38" s="510"/>
      <c r="W38" s="60"/>
      <c r="AA38" s="285">
        <f t="shared" si="0"/>
        <v>0</v>
      </c>
      <c r="AB38" s="285">
        <f t="shared" si="1"/>
        <v>0</v>
      </c>
    </row>
    <row r="39" spans="1:28" ht="19.5" x14ac:dyDescent="0.35">
      <c r="A39" s="477"/>
      <c r="B39" s="491"/>
      <c r="C39" s="349" t="s">
        <v>61</v>
      </c>
      <c r="D39" s="419" t="s">
        <v>469</v>
      </c>
      <c r="E39" s="518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10"/>
      <c r="W39" s="60"/>
      <c r="AA39" s="285">
        <f t="shared" si="0"/>
        <v>0</v>
      </c>
      <c r="AB39" s="285">
        <f t="shared" si="1"/>
        <v>0</v>
      </c>
    </row>
    <row r="40" spans="1:28" s="64" customFormat="1" ht="33" x14ac:dyDescent="0.35">
      <c r="A40" s="513"/>
      <c r="B40" s="514"/>
      <c r="C40" s="351" t="s">
        <v>62</v>
      </c>
      <c r="D40" s="259" t="s">
        <v>470</v>
      </c>
      <c r="E40" s="518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5"/>
      <c r="W40" s="63"/>
      <c r="AA40" s="285">
        <f t="shared" si="0"/>
        <v>0</v>
      </c>
      <c r="AB40" s="285">
        <f t="shared" si="1"/>
        <v>0</v>
      </c>
    </row>
    <row r="41" spans="1:28" s="64" customFormat="1" ht="19.5" x14ac:dyDescent="0.35">
      <c r="A41" s="513"/>
      <c r="B41" s="514"/>
      <c r="C41" s="351" t="s">
        <v>63</v>
      </c>
      <c r="D41" s="404" t="s">
        <v>181</v>
      </c>
      <c r="E41" s="518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5"/>
      <c r="W41" s="63"/>
      <c r="AA41" s="285">
        <f t="shared" si="0"/>
        <v>0</v>
      </c>
      <c r="AB41" s="285">
        <f t="shared" si="1"/>
        <v>0</v>
      </c>
    </row>
    <row r="42" spans="1:28" s="64" customFormat="1" ht="19.5" x14ac:dyDescent="0.35">
      <c r="A42" s="513"/>
      <c r="B42" s="514"/>
      <c r="C42" s="351" t="s">
        <v>76</v>
      </c>
      <c r="D42" s="419" t="s">
        <v>471</v>
      </c>
      <c r="E42" s="518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5"/>
      <c r="W42" s="63"/>
      <c r="AA42" s="285">
        <f t="shared" si="0"/>
        <v>0</v>
      </c>
      <c r="AB42" s="285">
        <f t="shared" si="1"/>
        <v>0</v>
      </c>
    </row>
    <row r="43" spans="1:28" s="64" customFormat="1" ht="19.5" x14ac:dyDescent="0.35">
      <c r="A43" s="513"/>
      <c r="B43" s="514"/>
      <c r="C43" s="351" t="s">
        <v>79</v>
      </c>
      <c r="D43" s="419" t="s">
        <v>472</v>
      </c>
      <c r="E43" s="518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5"/>
      <c r="W43" s="63"/>
      <c r="AA43" s="285">
        <f t="shared" si="0"/>
        <v>0</v>
      </c>
      <c r="AB43" s="285">
        <f t="shared" si="1"/>
        <v>0</v>
      </c>
    </row>
    <row r="44" spans="1:28" s="64" customFormat="1" ht="19.5" x14ac:dyDescent="0.35">
      <c r="A44" s="513"/>
      <c r="B44" s="514"/>
      <c r="C44" s="349" t="s">
        <v>80</v>
      </c>
      <c r="D44" s="419" t="s">
        <v>592</v>
      </c>
      <c r="E44" s="518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5"/>
      <c r="W44" s="63"/>
      <c r="AA44" s="285">
        <f t="shared" si="0"/>
        <v>0</v>
      </c>
      <c r="AB44" s="285">
        <f t="shared" si="1"/>
        <v>0</v>
      </c>
    </row>
    <row r="45" spans="1:28" s="64" customFormat="1" ht="19.5" x14ac:dyDescent="0.35">
      <c r="A45" s="513"/>
      <c r="B45" s="514"/>
      <c r="C45" s="349" t="s">
        <v>81</v>
      </c>
      <c r="D45" s="419" t="s">
        <v>178</v>
      </c>
      <c r="E45" s="518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2904110</v>
      </c>
      <c r="Q45" s="245">
        <v>-2904110</v>
      </c>
      <c r="R45" s="245">
        <v>0</v>
      </c>
      <c r="S45" s="245">
        <v>0</v>
      </c>
      <c r="T45" s="245">
        <v>0</v>
      </c>
      <c r="U45" s="245">
        <v>0</v>
      </c>
      <c r="V45" s="515"/>
      <c r="W45" s="63"/>
      <c r="AA45" s="285">
        <f t="shared" si="0"/>
        <v>0</v>
      </c>
      <c r="AB45" s="285">
        <f t="shared" si="1"/>
        <v>0</v>
      </c>
    </row>
    <row r="46" spans="1:28" ht="19.5" x14ac:dyDescent="0.35">
      <c r="A46" s="477"/>
      <c r="B46" s="491"/>
      <c r="C46" s="420" t="s">
        <v>196</v>
      </c>
      <c r="D46" s="421" t="s">
        <v>179</v>
      </c>
      <c r="E46" s="518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10"/>
      <c r="W46" s="60"/>
      <c r="AA46" s="285">
        <f t="shared" si="0"/>
        <v>0</v>
      </c>
      <c r="AB46" s="285">
        <f t="shared" si="1"/>
        <v>0</v>
      </c>
    </row>
    <row r="47" spans="1:28" ht="19.5" x14ac:dyDescent="0.35">
      <c r="A47" s="477"/>
      <c r="B47" s="491"/>
      <c r="C47" s="420" t="s">
        <v>197</v>
      </c>
      <c r="D47" s="421" t="s">
        <v>180</v>
      </c>
      <c r="E47" s="518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2904110</v>
      </c>
      <c r="Q47" s="243">
        <v>-2904110</v>
      </c>
      <c r="R47" s="243">
        <v>0</v>
      </c>
      <c r="S47" s="243">
        <v>0</v>
      </c>
      <c r="T47" s="243">
        <v>0</v>
      </c>
      <c r="U47" s="243">
        <v>0</v>
      </c>
      <c r="V47" s="510"/>
      <c r="W47" s="60"/>
      <c r="AA47" s="285">
        <f t="shared" si="0"/>
        <v>0</v>
      </c>
      <c r="AB47" s="285">
        <f t="shared" si="1"/>
        <v>0</v>
      </c>
    </row>
    <row r="48" spans="1:28" ht="19.5" x14ac:dyDescent="0.35">
      <c r="A48" s="477"/>
      <c r="B48" s="491"/>
      <c r="C48" s="420" t="s">
        <v>198</v>
      </c>
      <c r="D48" s="421" t="s">
        <v>20</v>
      </c>
      <c r="E48" s="512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10"/>
      <c r="W48" s="60"/>
      <c r="AA48" s="285">
        <f t="shared" si="0"/>
        <v>0</v>
      </c>
      <c r="AB48" s="285">
        <f t="shared" si="1"/>
        <v>0</v>
      </c>
    </row>
    <row r="49" spans="1:28" s="64" customFormat="1" ht="19.5" x14ac:dyDescent="0.35">
      <c r="A49" s="513"/>
      <c r="B49" s="520"/>
      <c r="C49" s="280"/>
      <c r="D49" s="422" t="s">
        <v>584</v>
      </c>
      <c r="E49" s="522"/>
      <c r="F49" s="246">
        <v>2600000</v>
      </c>
      <c r="G49" s="246">
        <v>0</v>
      </c>
      <c r="H49" s="246">
        <v>0</v>
      </c>
      <c r="I49" s="246">
        <v>-92</v>
      </c>
      <c r="J49" s="246">
        <v>2139462</v>
      </c>
      <c r="K49" s="246">
        <v>-212153</v>
      </c>
      <c r="L49" s="246">
        <v>0</v>
      </c>
      <c r="M49" s="246">
        <v>0</v>
      </c>
      <c r="N49" s="246">
        <v>343199.19999999995</v>
      </c>
      <c r="O49" s="246">
        <v>0</v>
      </c>
      <c r="P49" s="246">
        <v>6601903</v>
      </c>
      <c r="Q49" s="246">
        <v>16075</v>
      </c>
      <c r="R49" s="246">
        <v>5120216</v>
      </c>
      <c r="S49" s="246">
        <v>16608610.199999999</v>
      </c>
      <c r="T49" s="246">
        <v>0</v>
      </c>
      <c r="U49" s="246">
        <v>16608610.199999999</v>
      </c>
      <c r="V49" s="515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481</v>
      </c>
    </row>
    <row r="52" spans="1:28" ht="20.100000000000001" customHeight="1" x14ac:dyDescent="0.35">
      <c r="D52" s="284" t="s">
        <v>482</v>
      </c>
    </row>
    <row r="53" spans="1:28" ht="20.100000000000001" customHeight="1" x14ac:dyDescent="0.35">
      <c r="D53" s="284" t="s">
        <v>483</v>
      </c>
    </row>
    <row r="54" spans="1:28" ht="20.100000000000001" customHeight="1" x14ac:dyDescent="0.35">
      <c r="D54" s="284" t="s">
        <v>484</v>
      </c>
    </row>
    <row r="55" spans="1:28" ht="20.100000000000001" customHeight="1" x14ac:dyDescent="0.35">
      <c r="D55" s="284" t="s">
        <v>485</v>
      </c>
    </row>
    <row r="56" spans="1:28" ht="20.100000000000001" customHeight="1" x14ac:dyDescent="0.35">
      <c r="D56" s="284" t="s">
        <v>486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konsolide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ColWidth="9.140625" defaultRowHeight="12.75" x14ac:dyDescent="0.2"/>
  <cols>
    <col min="1" max="1" width="2.7109375" style="1" customWidth="1"/>
    <col min="2" max="2" width="9.140625" style="1"/>
    <col min="3" max="3" width="100.7109375" style="1" customWidth="1"/>
    <col min="4" max="4" width="9.140625" style="1"/>
    <col min="5" max="6" width="32.5703125" style="1" customWidth="1"/>
    <col min="7" max="7" width="9.140625" style="1"/>
    <col min="8" max="8" width="11" style="1" bestFit="1" customWidth="1"/>
    <col min="9" max="16384" width="9.140625" style="1"/>
  </cols>
  <sheetData>
    <row r="1" spans="1:8" ht="24.75" customHeight="1" x14ac:dyDescent="0.2">
      <c r="A1" s="401"/>
      <c r="B1" s="11"/>
      <c r="C1" s="607" t="s">
        <v>599</v>
      </c>
      <c r="D1" s="609" t="s">
        <v>357</v>
      </c>
      <c r="E1" s="610"/>
      <c r="F1" s="613" t="s">
        <v>357</v>
      </c>
      <c r="G1" s="12"/>
    </row>
    <row r="2" spans="1:8" ht="15.75" customHeight="1" x14ac:dyDescent="0.2">
      <c r="A2" s="402"/>
      <c r="B2" s="13"/>
      <c r="C2" s="608"/>
      <c r="D2" s="611"/>
      <c r="E2" s="612"/>
      <c r="F2" s="614"/>
      <c r="G2" s="12"/>
    </row>
    <row r="3" spans="1:8" ht="15.75" x14ac:dyDescent="0.25">
      <c r="A3" s="403"/>
      <c r="B3" s="77"/>
      <c r="C3" s="170"/>
      <c r="D3" s="166"/>
      <c r="E3" s="166" t="s">
        <v>0</v>
      </c>
      <c r="F3" s="166" t="s">
        <v>1</v>
      </c>
    </row>
    <row r="4" spans="1:8" ht="15.75" x14ac:dyDescent="0.25">
      <c r="A4" s="403"/>
      <c r="B4" s="77"/>
      <c r="C4" s="170"/>
      <c r="D4" s="169" t="s">
        <v>2</v>
      </c>
      <c r="E4" s="451" t="s">
        <v>602</v>
      </c>
      <c r="F4" s="451" t="s">
        <v>602</v>
      </c>
    </row>
    <row r="5" spans="1:8" ht="23.25" customHeight="1" x14ac:dyDescent="0.35">
      <c r="A5" s="403"/>
      <c r="B5" s="95"/>
      <c r="C5" s="171"/>
      <c r="D5" s="187" t="s">
        <v>603</v>
      </c>
      <c r="E5" s="168" t="s">
        <v>609</v>
      </c>
      <c r="F5" s="168" t="s">
        <v>610</v>
      </c>
    </row>
    <row r="6" spans="1:8" ht="18.75" customHeight="1" x14ac:dyDescent="0.35">
      <c r="A6" s="403"/>
      <c r="B6" s="163"/>
      <c r="C6" s="172"/>
      <c r="D6" s="252"/>
      <c r="E6" s="173"/>
      <c r="F6" s="163"/>
    </row>
    <row r="7" spans="1:8" ht="18.75" x14ac:dyDescent="0.3">
      <c r="A7" s="403"/>
      <c r="B7" s="388" t="s">
        <v>3</v>
      </c>
      <c r="C7" s="377" t="s">
        <v>488</v>
      </c>
      <c r="D7" s="253"/>
      <c r="E7" s="174"/>
      <c r="F7" s="175"/>
    </row>
    <row r="8" spans="1:8" ht="12.75" customHeight="1" x14ac:dyDescent="0.3">
      <c r="A8" s="403"/>
      <c r="B8" s="388"/>
      <c r="C8" s="377"/>
      <c r="D8" s="253"/>
      <c r="E8" s="174"/>
      <c r="F8" s="175"/>
    </row>
    <row r="9" spans="1:8" ht="19.5" customHeight="1" x14ac:dyDescent="0.3">
      <c r="A9" s="403"/>
      <c r="B9" s="389" t="s">
        <v>4</v>
      </c>
      <c r="C9" s="378" t="s">
        <v>487</v>
      </c>
      <c r="D9" s="253"/>
      <c r="E9" s="176">
        <v>-4127702</v>
      </c>
      <c r="F9" s="176">
        <v>963198</v>
      </c>
      <c r="H9" s="459"/>
    </row>
    <row r="10" spans="1:8" ht="12.75" customHeight="1" x14ac:dyDescent="0.3">
      <c r="A10" s="403"/>
      <c r="B10" s="390"/>
      <c r="C10" s="379"/>
      <c r="D10" s="253"/>
      <c r="E10" s="177"/>
      <c r="F10" s="177"/>
      <c r="H10" s="459"/>
    </row>
    <row r="11" spans="1:8" ht="18.75" x14ac:dyDescent="0.3">
      <c r="A11" s="403"/>
      <c r="B11" s="391" t="s">
        <v>5</v>
      </c>
      <c r="C11" s="380" t="s">
        <v>193</v>
      </c>
      <c r="D11" s="253"/>
      <c r="E11" s="177">
        <v>29050627</v>
      </c>
      <c r="F11" s="177">
        <v>11710172</v>
      </c>
      <c r="H11" s="459"/>
    </row>
    <row r="12" spans="1:8" ht="18.75" x14ac:dyDescent="0.3">
      <c r="A12" s="403"/>
      <c r="B12" s="391" t="s">
        <v>6</v>
      </c>
      <c r="C12" s="380" t="s">
        <v>194</v>
      </c>
      <c r="D12" s="253"/>
      <c r="E12" s="177">
        <v>-28546256</v>
      </c>
      <c r="F12" s="177">
        <v>-8923648</v>
      </c>
      <c r="H12" s="459"/>
    </row>
    <row r="13" spans="1:8" ht="18.75" x14ac:dyDescent="0.3">
      <c r="A13" s="403"/>
      <c r="B13" s="391" t="s">
        <v>7</v>
      </c>
      <c r="C13" s="380" t="s">
        <v>8</v>
      </c>
      <c r="D13" s="253"/>
      <c r="E13" s="177">
        <v>2403</v>
      </c>
      <c r="F13" s="177">
        <v>714</v>
      </c>
      <c r="H13" s="459"/>
    </row>
    <row r="14" spans="1:8" ht="18.75" x14ac:dyDescent="0.3">
      <c r="A14" s="403"/>
      <c r="B14" s="391" t="s">
        <v>9</v>
      </c>
      <c r="C14" s="380" t="s">
        <v>10</v>
      </c>
      <c r="D14" s="253"/>
      <c r="E14" s="177">
        <v>4299755</v>
      </c>
      <c r="F14" s="177">
        <v>2848820</v>
      </c>
      <c r="H14" s="459"/>
    </row>
    <row r="15" spans="1:8" ht="18.75" x14ac:dyDescent="0.3">
      <c r="A15" s="403"/>
      <c r="B15" s="391" t="s">
        <v>11</v>
      </c>
      <c r="C15" s="380" t="s">
        <v>12</v>
      </c>
      <c r="D15" s="253"/>
      <c r="E15" s="177">
        <v>216304</v>
      </c>
      <c r="F15" s="177">
        <v>389720</v>
      </c>
      <c r="H15" s="459"/>
    </row>
    <row r="16" spans="1:8" ht="18.75" x14ac:dyDescent="0.3">
      <c r="A16" s="403"/>
      <c r="B16" s="391" t="s">
        <v>14</v>
      </c>
      <c r="C16" s="380" t="s">
        <v>13</v>
      </c>
      <c r="D16" s="253"/>
      <c r="E16" s="177">
        <v>796265</v>
      </c>
      <c r="F16" s="177">
        <v>474716</v>
      </c>
      <c r="H16" s="459"/>
    </row>
    <row r="17" spans="1:8" ht="18.75" x14ac:dyDescent="0.3">
      <c r="A17" s="403"/>
      <c r="B17" s="391" t="s">
        <v>16</v>
      </c>
      <c r="C17" s="380" t="s">
        <v>15</v>
      </c>
      <c r="D17" s="253"/>
      <c r="E17" s="177">
        <v>-4629634</v>
      </c>
      <c r="F17" s="177">
        <v>-2836874</v>
      </c>
      <c r="H17" s="459"/>
    </row>
    <row r="18" spans="1:8" ht="18.75" x14ac:dyDescent="0.3">
      <c r="A18" s="403"/>
      <c r="B18" s="391" t="s">
        <v>18</v>
      </c>
      <c r="C18" s="380" t="s">
        <v>17</v>
      </c>
      <c r="D18" s="253"/>
      <c r="E18" s="177">
        <v>-1128753</v>
      </c>
      <c r="F18" s="177">
        <v>-1636128</v>
      </c>
      <c r="H18" s="459"/>
    </row>
    <row r="19" spans="1:8" ht="18.75" x14ac:dyDescent="0.3">
      <c r="A19" s="403"/>
      <c r="B19" s="391" t="s">
        <v>19</v>
      </c>
      <c r="C19" s="380" t="s">
        <v>20</v>
      </c>
      <c r="D19" s="181"/>
      <c r="E19" s="178">
        <v>-4188413</v>
      </c>
      <c r="F19" s="178">
        <v>-1064294</v>
      </c>
      <c r="H19" s="459"/>
    </row>
    <row r="20" spans="1:8" ht="12.75" customHeight="1" x14ac:dyDescent="0.3">
      <c r="A20" s="403"/>
      <c r="B20" s="392"/>
      <c r="C20" s="379"/>
      <c r="D20" s="253"/>
      <c r="E20" s="178"/>
      <c r="F20" s="178"/>
      <c r="H20" s="459"/>
    </row>
    <row r="21" spans="1:8" ht="18.75" x14ac:dyDescent="0.3">
      <c r="A21" s="403"/>
      <c r="B21" s="389" t="s">
        <v>21</v>
      </c>
      <c r="C21" s="378" t="s">
        <v>489</v>
      </c>
      <c r="D21" s="253"/>
      <c r="E21" s="179">
        <v>-1502358</v>
      </c>
      <c r="F21" s="179">
        <v>18997591</v>
      </c>
      <c r="H21" s="459"/>
    </row>
    <row r="22" spans="1:8" ht="12.75" customHeight="1" x14ac:dyDescent="0.3">
      <c r="A22" s="403"/>
      <c r="B22" s="392"/>
      <c r="C22" s="379"/>
      <c r="D22" s="253"/>
      <c r="E22" s="178"/>
      <c r="F22" s="178"/>
      <c r="H22" s="459"/>
    </row>
    <row r="23" spans="1:8" ht="18.75" x14ac:dyDescent="0.3">
      <c r="A23" s="403"/>
      <c r="B23" s="391" t="s">
        <v>22</v>
      </c>
      <c r="C23" s="381" t="s">
        <v>490</v>
      </c>
      <c r="D23" s="253"/>
      <c r="E23" s="178">
        <v>7470824</v>
      </c>
      <c r="F23" s="178">
        <v>-5876</v>
      </c>
      <c r="H23" s="459"/>
    </row>
    <row r="24" spans="1:8" ht="18.75" x14ac:dyDescent="0.3">
      <c r="A24" s="403"/>
      <c r="B24" s="391" t="s">
        <v>23</v>
      </c>
      <c r="C24" s="380" t="s">
        <v>205</v>
      </c>
      <c r="D24" s="253"/>
      <c r="E24" s="178">
        <v>-730922</v>
      </c>
      <c r="F24" s="178">
        <v>3633609</v>
      </c>
      <c r="H24" s="459"/>
    </row>
    <row r="25" spans="1:8" ht="18.75" x14ac:dyDescent="0.3">
      <c r="A25" s="403"/>
      <c r="B25" s="391" t="s">
        <v>24</v>
      </c>
      <c r="C25" s="380" t="s">
        <v>25</v>
      </c>
      <c r="D25" s="253"/>
      <c r="E25" s="178">
        <v>-26328638</v>
      </c>
      <c r="F25" s="178">
        <v>-24174816</v>
      </c>
      <c r="H25" s="459"/>
    </row>
    <row r="26" spans="1:8" ht="18.75" x14ac:dyDescent="0.3">
      <c r="A26" s="403"/>
      <c r="B26" s="391" t="s">
        <v>26</v>
      </c>
      <c r="C26" s="380" t="s">
        <v>491</v>
      </c>
      <c r="D26" s="253"/>
      <c r="E26" s="178">
        <v>-3891114</v>
      </c>
      <c r="F26" s="178">
        <v>298310</v>
      </c>
      <c r="H26" s="459"/>
    </row>
    <row r="27" spans="1:8" ht="18.75" x14ac:dyDescent="0.3">
      <c r="A27" s="403"/>
      <c r="B27" s="391" t="s">
        <v>27</v>
      </c>
      <c r="C27" s="380" t="s">
        <v>202</v>
      </c>
      <c r="D27" s="253"/>
      <c r="E27" s="178">
        <v>410297</v>
      </c>
      <c r="F27" s="178">
        <v>330103</v>
      </c>
      <c r="H27" s="459"/>
    </row>
    <row r="28" spans="1:8" ht="18.75" x14ac:dyDescent="0.3">
      <c r="A28" s="403"/>
      <c r="B28" s="391" t="s">
        <v>28</v>
      </c>
      <c r="C28" s="380" t="s">
        <v>29</v>
      </c>
      <c r="D28" s="253"/>
      <c r="E28" s="178">
        <v>-1811445</v>
      </c>
      <c r="F28" s="178">
        <v>43215444</v>
      </c>
      <c r="H28" s="459"/>
    </row>
    <row r="29" spans="1:8" ht="18.75" x14ac:dyDescent="0.3">
      <c r="A29" s="403"/>
      <c r="B29" s="391" t="s">
        <v>30</v>
      </c>
      <c r="C29" s="380" t="s">
        <v>492</v>
      </c>
      <c r="D29" s="253"/>
      <c r="E29" s="178">
        <v>0</v>
      </c>
      <c r="F29" s="178">
        <v>0</v>
      </c>
      <c r="H29" s="459"/>
    </row>
    <row r="30" spans="1:8" ht="18.75" x14ac:dyDescent="0.3">
      <c r="A30" s="403"/>
      <c r="B30" s="391" t="s">
        <v>32</v>
      </c>
      <c r="C30" s="380" t="s">
        <v>31</v>
      </c>
      <c r="D30" s="253"/>
      <c r="E30" s="178">
        <v>2532210</v>
      </c>
      <c r="F30" s="178">
        <v>-2487940</v>
      </c>
      <c r="H30" s="459"/>
    </row>
    <row r="31" spans="1:8" ht="18.75" x14ac:dyDescent="0.3">
      <c r="A31" s="403"/>
      <c r="B31" s="391" t="s">
        <v>34</v>
      </c>
      <c r="C31" s="380" t="s">
        <v>33</v>
      </c>
      <c r="D31" s="253"/>
      <c r="E31" s="178">
        <v>0</v>
      </c>
      <c r="F31" s="178">
        <v>0</v>
      </c>
      <c r="H31" s="459"/>
    </row>
    <row r="32" spans="1:8" ht="18.75" x14ac:dyDescent="0.3">
      <c r="A32" s="403"/>
      <c r="B32" s="391" t="s">
        <v>226</v>
      </c>
      <c r="C32" s="380" t="s">
        <v>35</v>
      </c>
      <c r="D32" s="181"/>
      <c r="E32" s="178">
        <v>20846430</v>
      </c>
      <c r="F32" s="178">
        <v>-1811243</v>
      </c>
      <c r="H32" s="459"/>
    </row>
    <row r="33" spans="1:8" ht="12.75" customHeight="1" x14ac:dyDescent="0.3">
      <c r="A33" s="403"/>
      <c r="B33" s="390"/>
      <c r="C33" s="382"/>
      <c r="D33" s="254"/>
      <c r="E33" s="180"/>
      <c r="F33" s="180"/>
      <c r="H33" s="459"/>
    </row>
    <row r="34" spans="1:8" ht="18.75" x14ac:dyDescent="0.3">
      <c r="A34" s="403"/>
      <c r="B34" s="388" t="s">
        <v>36</v>
      </c>
      <c r="C34" s="378" t="s">
        <v>493</v>
      </c>
      <c r="D34" s="253"/>
      <c r="E34" s="179">
        <v>-5630060</v>
      </c>
      <c r="F34" s="179">
        <v>19960789</v>
      </c>
      <c r="H34" s="459"/>
    </row>
    <row r="35" spans="1:8" ht="12.75" customHeight="1" x14ac:dyDescent="0.3">
      <c r="A35" s="403"/>
      <c r="B35" s="390"/>
      <c r="C35" s="382"/>
      <c r="D35" s="254"/>
      <c r="E35" s="180"/>
      <c r="F35" s="180"/>
      <c r="H35" s="459"/>
    </row>
    <row r="36" spans="1:8" ht="18.75" x14ac:dyDescent="0.3">
      <c r="A36" s="403"/>
      <c r="B36" s="388" t="s">
        <v>37</v>
      </c>
      <c r="C36" s="377" t="s">
        <v>494</v>
      </c>
      <c r="D36" s="254"/>
      <c r="E36" s="180"/>
      <c r="F36" s="180"/>
      <c r="H36" s="459"/>
    </row>
    <row r="37" spans="1:8" ht="12.75" customHeight="1" x14ac:dyDescent="0.3">
      <c r="A37" s="403"/>
      <c r="B37" s="392"/>
      <c r="C37" s="382"/>
      <c r="D37" s="254"/>
      <c r="E37" s="180"/>
      <c r="F37" s="180"/>
      <c r="H37" s="459"/>
    </row>
    <row r="38" spans="1:8" ht="18.75" x14ac:dyDescent="0.3">
      <c r="A38" s="403"/>
      <c r="B38" s="388" t="s">
        <v>38</v>
      </c>
      <c r="C38" s="378" t="s">
        <v>495</v>
      </c>
      <c r="D38" s="253"/>
      <c r="E38" s="179">
        <v>5517418</v>
      </c>
      <c r="F38" s="179">
        <v>-7754814</v>
      </c>
      <c r="H38" s="459"/>
    </row>
    <row r="39" spans="1:8" ht="12.75" customHeight="1" x14ac:dyDescent="0.3">
      <c r="A39" s="403"/>
      <c r="B39" s="392"/>
      <c r="C39" s="379"/>
      <c r="D39" s="254"/>
      <c r="E39" s="180"/>
      <c r="F39" s="180"/>
      <c r="H39" s="459"/>
    </row>
    <row r="40" spans="1:8" ht="18.75" x14ac:dyDescent="0.3">
      <c r="A40" s="403"/>
      <c r="B40" s="393" t="s">
        <v>39</v>
      </c>
      <c r="C40" s="383" t="s">
        <v>496</v>
      </c>
      <c r="D40" s="181"/>
      <c r="E40" s="178">
        <v>-44999</v>
      </c>
      <c r="F40" s="178">
        <v>-22500</v>
      </c>
      <c r="H40" s="459"/>
    </row>
    <row r="41" spans="1:8" ht="18.75" x14ac:dyDescent="0.3">
      <c r="A41" s="403"/>
      <c r="B41" s="393" t="s">
        <v>40</v>
      </c>
      <c r="C41" s="383" t="s">
        <v>497</v>
      </c>
      <c r="D41" s="181"/>
      <c r="E41" s="178">
        <v>0</v>
      </c>
      <c r="F41" s="178">
        <v>0</v>
      </c>
      <c r="H41" s="459"/>
    </row>
    <row r="42" spans="1:8" ht="18.75" x14ac:dyDescent="0.3">
      <c r="A42" s="403"/>
      <c r="B42" s="393" t="s">
        <v>41</v>
      </c>
      <c r="C42" s="383" t="s">
        <v>498</v>
      </c>
      <c r="D42" s="253"/>
      <c r="E42" s="178">
        <v>-960734</v>
      </c>
      <c r="F42" s="178">
        <v>-506438</v>
      </c>
      <c r="H42" s="459"/>
    </row>
    <row r="43" spans="1:8" ht="18.75" x14ac:dyDescent="0.3">
      <c r="A43" s="403"/>
      <c r="B43" s="393" t="s">
        <v>42</v>
      </c>
      <c r="C43" s="383" t="s">
        <v>43</v>
      </c>
      <c r="D43" s="253"/>
      <c r="E43" s="178">
        <v>1312</v>
      </c>
      <c r="F43" s="178">
        <v>18184</v>
      </c>
      <c r="H43" s="459"/>
    </row>
    <row r="44" spans="1:8" ht="18.75" x14ac:dyDescent="0.3">
      <c r="A44" s="403"/>
      <c r="B44" s="393" t="s">
        <v>44</v>
      </c>
      <c r="C44" s="383" t="s">
        <v>499</v>
      </c>
      <c r="D44" s="253"/>
      <c r="E44" s="178">
        <v>-850000</v>
      </c>
      <c r="F44" s="178">
        <v>0</v>
      </c>
      <c r="H44" s="459"/>
    </row>
    <row r="45" spans="1:8" ht="18.75" x14ac:dyDescent="0.3">
      <c r="A45" s="403"/>
      <c r="B45" s="393" t="s">
        <v>45</v>
      </c>
      <c r="C45" s="383" t="s">
        <v>500</v>
      </c>
      <c r="D45" s="253"/>
      <c r="E45" s="178">
        <v>7871839</v>
      </c>
      <c r="F45" s="178">
        <v>255940</v>
      </c>
      <c r="H45" s="459"/>
    </row>
    <row r="46" spans="1:8" ht="18.75" x14ac:dyDescent="0.3">
      <c r="A46" s="403"/>
      <c r="B46" s="393" t="s">
        <v>46</v>
      </c>
      <c r="C46" s="383" t="s">
        <v>501</v>
      </c>
      <c r="D46" s="253"/>
      <c r="E46" s="178">
        <v>-500000</v>
      </c>
      <c r="F46" s="178">
        <v>-7500000</v>
      </c>
      <c r="H46" s="459"/>
    </row>
    <row r="47" spans="1:8" ht="18.75" x14ac:dyDescent="0.3">
      <c r="A47" s="403"/>
      <c r="B47" s="393" t="s">
        <v>47</v>
      </c>
      <c r="C47" s="383" t="s">
        <v>502</v>
      </c>
      <c r="D47" s="253"/>
      <c r="E47" s="178">
        <v>0</v>
      </c>
      <c r="F47" s="178">
        <v>0</v>
      </c>
      <c r="H47" s="459"/>
    </row>
    <row r="48" spans="1:8" ht="18.75" x14ac:dyDescent="0.3">
      <c r="A48" s="403"/>
      <c r="B48" s="393" t="s">
        <v>48</v>
      </c>
      <c r="C48" s="383" t="s">
        <v>20</v>
      </c>
      <c r="D48" s="181"/>
      <c r="E48" s="178">
        <v>0</v>
      </c>
      <c r="F48" s="178">
        <v>0</v>
      </c>
      <c r="H48" s="459"/>
    </row>
    <row r="49" spans="1:8" ht="12.75" customHeight="1" x14ac:dyDescent="0.3">
      <c r="A49" s="403"/>
      <c r="B49" s="392"/>
      <c r="C49" s="379"/>
      <c r="D49" s="253"/>
      <c r="E49" s="178"/>
      <c r="F49" s="178"/>
      <c r="H49" s="459"/>
    </row>
    <row r="50" spans="1:8" ht="18.75" x14ac:dyDescent="0.3">
      <c r="A50" s="403"/>
      <c r="B50" s="388" t="s">
        <v>49</v>
      </c>
      <c r="C50" s="377" t="s">
        <v>503</v>
      </c>
      <c r="D50" s="253"/>
      <c r="E50" s="178"/>
      <c r="F50" s="178"/>
      <c r="H50" s="459"/>
    </row>
    <row r="51" spans="1:8" ht="12.75" customHeight="1" x14ac:dyDescent="0.3">
      <c r="A51" s="403"/>
      <c r="B51" s="392"/>
      <c r="C51" s="379"/>
      <c r="D51" s="253"/>
      <c r="E51" s="178"/>
      <c r="F51" s="178"/>
      <c r="H51" s="459"/>
    </row>
    <row r="52" spans="1:8" ht="18.75" x14ac:dyDescent="0.3">
      <c r="A52" s="403"/>
      <c r="B52" s="388" t="s">
        <v>50</v>
      </c>
      <c r="C52" s="378" t="s">
        <v>51</v>
      </c>
      <c r="D52" s="253"/>
      <c r="E52" s="179">
        <v>1235318</v>
      </c>
      <c r="F52" s="179">
        <v>-616206</v>
      </c>
      <c r="H52" s="459"/>
    </row>
    <row r="53" spans="1:8" ht="12.75" customHeight="1" x14ac:dyDescent="0.3">
      <c r="A53" s="403"/>
      <c r="B53" s="390"/>
      <c r="C53" s="379"/>
      <c r="D53" s="253"/>
      <c r="E53" s="178"/>
      <c r="F53" s="178"/>
      <c r="H53" s="459"/>
    </row>
    <row r="54" spans="1:8" ht="18.75" x14ac:dyDescent="0.3">
      <c r="A54" s="403"/>
      <c r="B54" s="393" t="s">
        <v>52</v>
      </c>
      <c r="C54" s="380" t="s">
        <v>53</v>
      </c>
      <c r="D54" s="253"/>
      <c r="E54" s="178">
        <v>5500000</v>
      </c>
      <c r="F54" s="178">
        <v>3000000</v>
      </c>
      <c r="H54" s="459"/>
    </row>
    <row r="55" spans="1:8" ht="18.75" x14ac:dyDescent="0.3">
      <c r="A55" s="403"/>
      <c r="B55" s="393" t="s">
        <v>54</v>
      </c>
      <c r="C55" s="380" t="s">
        <v>55</v>
      </c>
      <c r="D55" s="253"/>
      <c r="E55" s="178">
        <v>-3988684</v>
      </c>
      <c r="F55" s="178">
        <v>-3432611</v>
      </c>
      <c r="H55" s="459"/>
    </row>
    <row r="56" spans="1:8" ht="18.75" x14ac:dyDescent="0.3">
      <c r="A56" s="403"/>
      <c r="B56" s="393" t="s">
        <v>56</v>
      </c>
      <c r="C56" s="380" t="s">
        <v>504</v>
      </c>
      <c r="D56" s="253"/>
      <c r="E56" s="178">
        <v>-4</v>
      </c>
      <c r="F56" s="178">
        <v>0</v>
      </c>
      <c r="H56" s="459"/>
    </row>
    <row r="57" spans="1:8" ht="18.75" x14ac:dyDescent="0.3">
      <c r="A57" s="403"/>
      <c r="B57" s="393" t="s">
        <v>57</v>
      </c>
      <c r="C57" s="380" t="s">
        <v>505</v>
      </c>
      <c r="D57" s="253"/>
      <c r="E57" s="178">
        <v>0</v>
      </c>
      <c r="F57" s="178">
        <v>0</v>
      </c>
      <c r="H57" s="459"/>
    </row>
    <row r="58" spans="1:8" ht="18.75" x14ac:dyDescent="0.3">
      <c r="A58" s="403"/>
      <c r="B58" s="393" t="s">
        <v>58</v>
      </c>
      <c r="C58" s="380" t="s">
        <v>590</v>
      </c>
      <c r="D58" s="253"/>
      <c r="E58" s="178">
        <v>-275994</v>
      </c>
      <c r="F58" s="178">
        <v>-183595</v>
      </c>
      <c r="H58" s="459"/>
    </row>
    <row r="59" spans="1:8" ht="18.75" x14ac:dyDescent="0.3">
      <c r="A59" s="403"/>
      <c r="B59" s="393" t="s">
        <v>59</v>
      </c>
      <c r="C59" s="380" t="s">
        <v>20</v>
      </c>
      <c r="D59" s="253"/>
      <c r="E59" s="178">
        <v>0</v>
      </c>
      <c r="F59" s="178">
        <v>0</v>
      </c>
      <c r="H59" s="459"/>
    </row>
    <row r="60" spans="1:8" ht="12.75" customHeight="1" x14ac:dyDescent="0.3">
      <c r="A60" s="403"/>
      <c r="B60" s="394"/>
      <c r="C60" s="380"/>
      <c r="D60" s="253"/>
      <c r="E60" s="178"/>
      <c r="F60" s="178"/>
      <c r="H60" s="459"/>
    </row>
    <row r="61" spans="1:8" ht="18.75" customHeight="1" x14ac:dyDescent="0.3">
      <c r="A61" s="403"/>
      <c r="B61" s="388" t="s">
        <v>60</v>
      </c>
      <c r="C61" s="377" t="s">
        <v>506</v>
      </c>
      <c r="D61" s="181"/>
      <c r="E61" s="179">
        <v>1771767</v>
      </c>
      <c r="F61" s="179">
        <v>1577372</v>
      </c>
      <c r="H61" s="459"/>
    </row>
    <row r="62" spans="1:8" ht="12.75" customHeight="1" x14ac:dyDescent="0.3">
      <c r="A62" s="403"/>
      <c r="B62" s="395"/>
      <c r="C62" s="384"/>
      <c r="D62" s="254"/>
      <c r="E62" s="180"/>
      <c r="F62" s="180"/>
      <c r="H62" s="459"/>
    </row>
    <row r="63" spans="1:8" ht="18.75" x14ac:dyDescent="0.3">
      <c r="A63" s="403"/>
      <c r="B63" s="388" t="s">
        <v>61</v>
      </c>
      <c r="C63" s="385" t="s">
        <v>507</v>
      </c>
      <c r="D63" s="253"/>
      <c r="E63" s="179">
        <v>2894443</v>
      </c>
      <c r="F63" s="179">
        <v>13167141</v>
      </c>
      <c r="H63" s="459"/>
    </row>
    <row r="64" spans="1:8" ht="12.75" customHeight="1" x14ac:dyDescent="0.3">
      <c r="A64" s="403"/>
      <c r="B64" s="396"/>
      <c r="C64" s="377"/>
      <c r="D64" s="253"/>
      <c r="E64" s="178"/>
      <c r="F64" s="178"/>
      <c r="H64" s="459"/>
    </row>
    <row r="65" spans="1:8" ht="18.75" x14ac:dyDescent="0.3">
      <c r="A65" s="403"/>
      <c r="B65" s="388" t="s">
        <v>62</v>
      </c>
      <c r="C65" s="377" t="s">
        <v>369</v>
      </c>
      <c r="D65" s="181"/>
      <c r="E65" s="179">
        <v>26729882</v>
      </c>
      <c r="F65" s="179">
        <v>11658130</v>
      </c>
      <c r="H65" s="459"/>
    </row>
    <row r="66" spans="1:8" ht="12.75" customHeight="1" x14ac:dyDescent="0.3">
      <c r="A66" s="403"/>
      <c r="B66" s="388"/>
      <c r="C66" s="386"/>
      <c r="D66" s="253"/>
      <c r="E66" s="178"/>
      <c r="F66" s="178"/>
      <c r="H66" s="459"/>
    </row>
    <row r="67" spans="1:8" ht="18.75" x14ac:dyDescent="0.3">
      <c r="A67" s="403"/>
      <c r="B67" s="397" t="s">
        <v>63</v>
      </c>
      <c r="C67" s="387" t="s">
        <v>64</v>
      </c>
      <c r="D67" s="182" t="s">
        <v>343</v>
      </c>
      <c r="E67" s="183">
        <v>29624325</v>
      </c>
      <c r="F67" s="183">
        <v>24825271</v>
      </c>
      <c r="H67" s="459"/>
    </row>
    <row r="68" spans="1:8" ht="18.75" x14ac:dyDescent="0.3">
      <c r="A68" s="18"/>
      <c r="B68" s="18"/>
      <c r="C68" s="21"/>
      <c r="D68" s="22"/>
      <c r="E68" s="23"/>
      <c r="F68" s="23"/>
    </row>
    <row r="69" spans="1:8" ht="15.75" x14ac:dyDescent="0.25">
      <c r="D69" s="24"/>
      <c r="E69" s="32"/>
      <c r="F69" s="32"/>
    </row>
    <row r="71" spans="1:8" x14ac:dyDescent="0.2">
      <c r="E71" s="32">
        <f>+E9-SUM(E11:E19)</f>
        <v>0</v>
      </c>
      <c r="F71" s="32">
        <f>+F9-SUM(F11:F19)</f>
        <v>0</v>
      </c>
    </row>
    <row r="72" spans="1:8" x14ac:dyDescent="0.2">
      <c r="E72" s="32">
        <f>+E21-SUM(E23:E32)</f>
        <v>0</v>
      </c>
      <c r="F72" s="32">
        <f>+F21-SUM(F23:F32)</f>
        <v>0</v>
      </c>
    </row>
    <row r="73" spans="1:8" x14ac:dyDescent="0.2">
      <c r="E73" s="32">
        <f>+E34-(+E9+E21)</f>
        <v>0</v>
      </c>
      <c r="F73" s="32">
        <f>+F34-(+F9+F21)</f>
        <v>0</v>
      </c>
    </row>
    <row r="74" spans="1:8" x14ac:dyDescent="0.2">
      <c r="E74" s="32">
        <f>+E38-SUM(E40:E48)</f>
        <v>0</v>
      </c>
      <c r="F74" s="32">
        <f>+F38-SUM(F40:F48)</f>
        <v>0</v>
      </c>
    </row>
    <row r="75" spans="1:8" x14ac:dyDescent="0.2">
      <c r="E75" s="32">
        <f>+E52-SUM(E54:E59)</f>
        <v>0</v>
      </c>
      <c r="F75" s="32">
        <f>+F52-SUM(F54:F59)</f>
        <v>0</v>
      </c>
    </row>
    <row r="76" spans="1:8" x14ac:dyDescent="0.2">
      <c r="E76" s="32">
        <f>+E63-(+E34+E38+E52+E61)</f>
        <v>0</v>
      </c>
      <c r="F76" s="32">
        <f>+F63-(+F34+F38+F52+F61)</f>
        <v>0</v>
      </c>
    </row>
    <row r="77" spans="1:8" x14ac:dyDescent="0.2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0" orientation="portrait" r:id="rId1"/>
  <headerFooter alignWithMargins="0">
    <oddFooter>&amp;C&amp;"Times New Roman,Regular"&amp;11Ekteki dipnotlar konsolide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20" sqref="D20"/>
    </sheetView>
  </sheetViews>
  <sheetFormatPr defaultColWidth="9.140625" defaultRowHeight="18" customHeight="1" x14ac:dyDescent="0.25"/>
  <cols>
    <col min="1" max="1" width="2.7109375" style="233" customWidth="1"/>
    <col min="2" max="2" width="6.28515625" style="205" customWidth="1"/>
    <col min="3" max="3" width="92" style="208" customWidth="1"/>
    <col min="4" max="5" width="30.85546875" style="233" customWidth="1"/>
    <col min="6" max="16384" width="9.140625" style="203"/>
  </cols>
  <sheetData>
    <row r="1" spans="1:5" ht="12.75" customHeight="1" x14ac:dyDescent="0.25">
      <c r="A1" s="199"/>
      <c r="B1" s="200"/>
      <c r="C1" s="201"/>
      <c r="D1" s="415"/>
      <c r="E1" s="202"/>
    </row>
    <row r="2" spans="1:5" ht="18" customHeight="1" x14ac:dyDescent="0.25">
      <c r="A2" s="204"/>
      <c r="C2" s="206" t="s">
        <v>365</v>
      </c>
      <c r="D2" s="524" t="s">
        <v>357</v>
      </c>
      <c r="E2" s="523" t="s">
        <v>357</v>
      </c>
    </row>
    <row r="3" spans="1:5" ht="18" customHeight="1" x14ac:dyDescent="0.25">
      <c r="A3" s="204"/>
      <c r="C3" s="207" t="s">
        <v>245</v>
      </c>
      <c r="D3" s="525"/>
      <c r="E3" s="526"/>
    </row>
    <row r="4" spans="1:5" ht="15.75" x14ac:dyDescent="0.25">
      <c r="A4" s="204"/>
      <c r="C4" s="416"/>
      <c r="D4" s="209" t="s">
        <v>0</v>
      </c>
      <c r="E4" s="405" t="s">
        <v>1</v>
      </c>
    </row>
    <row r="5" spans="1:5" ht="15.75" x14ac:dyDescent="0.25">
      <c r="A5" s="204"/>
      <c r="C5" s="416"/>
      <c r="D5" s="210" t="s">
        <v>305</v>
      </c>
      <c r="E5" s="406" t="s">
        <v>305</v>
      </c>
    </row>
    <row r="6" spans="1:5" ht="15.75" x14ac:dyDescent="0.25">
      <c r="A6" s="211"/>
      <c r="B6" s="212"/>
      <c r="C6" s="213"/>
      <c r="D6" s="214" t="s">
        <v>601</v>
      </c>
      <c r="E6" s="214" t="s">
        <v>593</v>
      </c>
    </row>
    <row r="7" spans="1:5" ht="18" customHeight="1" x14ac:dyDescent="0.25">
      <c r="A7" s="204"/>
      <c r="C7" s="215"/>
      <c r="D7" s="216"/>
      <c r="E7" s="407"/>
    </row>
    <row r="8" spans="1:5" ht="18" customHeight="1" x14ac:dyDescent="0.25">
      <c r="A8" s="204"/>
      <c r="B8" s="205" t="s">
        <v>246</v>
      </c>
      <c r="C8" s="217" t="s">
        <v>326</v>
      </c>
      <c r="D8" s="218"/>
      <c r="E8" s="408"/>
    </row>
    <row r="9" spans="1:5" ht="18" customHeight="1" x14ac:dyDescent="0.25">
      <c r="A9" s="204"/>
      <c r="C9" s="217"/>
      <c r="D9" s="218"/>
      <c r="E9" s="408"/>
    </row>
    <row r="10" spans="1:5" ht="18" customHeight="1" x14ac:dyDescent="0.25">
      <c r="A10" s="204"/>
      <c r="B10" s="219" t="s">
        <v>4</v>
      </c>
      <c r="C10" s="220" t="s">
        <v>247</v>
      </c>
      <c r="D10" s="221">
        <f>+kz!F51</f>
        <v>3541917</v>
      </c>
      <c r="E10" s="409">
        <v>4227744</v>
      </c>
    </row>
    <row r="11" spans="1:5" ht="18" customHeight="1" x14ac:dyDescent="0.25">
      <c r="A11" s="204"/>
      <c r="B11" s="219" t="s">
        <v>21</v>
      </c>
      <c r="C11" s="220" t="s">
        <v>248</v>
      </c>
      <c r="D11" s="222">
        <f>-kz!F52</f>
        <v>-441896</v>
      </c>
      <c r="E11" s="410">
        <v>-1309052</v>
      </c>
    </row>
    <row r="12" spans="1:5" ht="18" customHeight="1" x14ac:dyDescent="0.25">
      <c r="A12" s="204"/>
      <c r="B12" s="219" t="s">
        <v>22</v>
      </c>
      <c r="C12" s="220" t="s">
        <v>249</v>
      </c>
      <c r="D12" s="222">
        <f>-kz!F53</f>
        <v>-27848</v>
      </c>
      <c r="E12" s="410">
        <v>-2002772</v>
      </c>
    </row>
    <row r="13" spans="1:5" ht="18" customHeight="1" x14ac:dyDescent="0.25">
      <c r="A13" s="204"/>
      <c r="B13" s="219" t="s">
        <v>23</v>
      </c>
      <c r="C13" s="220" t="s">
        <v>250</v>
      </c>
      <c r="D13" s="222">
        <v>0</v>
      </c>
      <c r="E13" s="410">
        <v>0</v>
      </c>
    </row>
    <row r="14" spans="1:5" ht="18" customHeight="1" x14ac:dyDescent="0.25">
      <c r="A14" s="204"/>
      <c r="B14" s="219" t="s">
        <v>24</v>
      </c>
      <c r="C14" s="220" t="s">
        <v>327</v>
      </c>
      <c r="D14" s="222">
        <f>-kz!F54+kz!F55</f>
        <v>-414048</v>
      </c>
      <c r="E14" s="410">
        <v>693720</v>
      </c>
    </row>
    <row r="15" spans="1:5" ht="18" customHeight="1" x14ac:dyDescent="0.25">
      <c r="A15" s="204"/>
      <c r="B15" s="223"/>
      <c r="C15" s="220"/>
      <c r="D15" s="224"/>
      <c r="E15" s="411"/>
    </row>
    <row r="16" spans="1:5" ht="18" customHeight="1" x14ac:dyDescent="0.25">
      <c r="A16" s="204"/>
      <c r="B16" s="205" t="s">
        <v>3</v>
      </c>
      <c r="C16" s="225" t="s">
        <v>251</v>
      </c>
      <c r="D16" s="250">
        <f>SUM(D10:D11)</f>
        <v>3100021</v>
      </c>
      <c r="E16" s="412">
        <v>2918692</v>
      </c>
    </row>
    <row r="17" spans="1:5" ht="18" customHeight="1" x14ac:dyDescent="0.25">
      <c r="A17" s="204"/>
      <c r="C17" s="217"/>
      <c r="D17" s="224"/>
      <c r="E17" s="411"/>
    </row>
    <row r="18" spans="1:5" ht="18" customHeight="1" x14ac:dyDescent="0.25">
      <c r="A18" s="204"/>
      <c r="B18" s="219" t="s">
        <v>65</v>
      </c>
      <c r="C18" s="220" t="s">
        <v>252</v>
      </c>
      <c r="D18" s="222">
        <v>0</v>
      </c>
      <c r="E18" s="410">
        <v>0</v>
      </c>
    </row>
    <row r="19" spans="1:5" ht="18" customHeight="1" x14ac:dyDescent="0.25">
      <c r="A19" s="204"/>
      <c r="B19" s="219" t="s">
        <v>66</v>
      </c>
      <c r="C19" s="220" t="s">
        <v>508</v>
      </c>
      <c r="D19" s="222">
        <f>-ROUND((+(+D16-D14)*5%),0)*0</f>
        <v>0</v>
      </c>
      <c r="E19" s="222">
        <v>-111249</v>
      </c>
    </row>
    <row r="20" spans="1:5" ht="18" customHeight="1" x14ac:dyDescent="0.25">
      <c r="A20" s="204"/>
      <c r="B20" s="219" t="s">
        <v>67</v>
      </c>
      <c r="C20" s="226" t="s">
        <v>509</v>
      </c>
      <c r="D20" s="222">
        <v>0</v>
      </c>
      <c r="E20" s="410">
        <v>0</v>
      </c>
    </row>
    <row r="21" spans="1:5" ht="18" customHeight="1" x14ac:dyDescent="0.25">
      <c r="A21" s="204"/>
      <c r="C21" s="227"/>
      <c r="D21" s="218"/>
      <c r="E21" s="410"/>
    </row>
    <row r="22" spans="1:5" ht="18" customHeight="1" x14ac:dyDescent="0.25">
      <c r="A22" s="204"/>
      <c r="B22" s="205" t="s">
        <v>37</v>
      </c>
      <c r="C22" s="217" t="s">
        <v>253</v>
      </c>
      <c r="D22" s="417">
        <f>SUM(D16:D20)*0</f>
        <v>0</v>
      </c>
      <c r="E22" s="410">
        <v>2807443</v>
      </c>
    </row>
    <row r="23" spans="1:5" ht="18" customHeight="1" x14ac:dyDescent="0.25">
      <c r="A23" s="204"/>
      <c r="C23" s="217"/>
      <c r="D23" s="224"/>
      <c r="E23" s="410"/>
    </row>
    <row r="24" spans="1:5" ht="18" customHeight="1" x14ac:dyDescent="0.25">
      <c r="A24" s="204"/>
      <c r="B24" s="219" t="s">
        <v>254</v>
      </c>
      <c r="C24" s="220" t="s">
        <v>255</v>
      </c>
      <c r="D24" s="222">
        <v>0</v>
      </c>
      <c r="E24" s="410">
        <v>0</v>
      </c>
    </row>
    <row r="25" spans="1:5" ht="18" customHeight="1" x14ac:dyDescent="0.25">
      <c r="A25" s="204"/>
      <c r="B25" s="219" t="s">
        <v>256</v>
      </c>
      <c r="C25" s="220" t="s">
        <v>257</v>
      </c>
      <c r="D25" s="222">
        <v>0</v>
      </c>
      <c r="E25" s="410">
        <v>0</v>
      </c>
    </row>
    <row r="26" spans="1:5" ht="18" customHeight="1" x14ac:dyDescent="0.25">
      <c r="A26" s="204"/>
      <c r="B26" s="219" t="s">
        <v>258</v>
      </c>
      <c r="C26" s="220" t="s">
        <v>259</v>
      </c>
      <c r="D26" s="222">
        <v>0</v>
      </c>
      <c r="E26" s="410">
        <v>0</v>
      </c>
    </row>
    <row r="27" spans="1:5" ht="18" customHeight="1" x14ac:dyDescent="0.25">
      <c r="A27" s="204"/>
      <c r="B27" s="219" t="s">
        <v>260</v>
      </c>
      <c r="C27" s="220" t="s">
        <v>261</v>
      </c>
      <c r="D27" s="222">
        <v>0</v>
      </c>
      <c r="E27" s="410">
        <v>0</v>
      </c>
    </row>
    <row r="28" spans="1:5" ht="18" customHeight="1" x14ac:dyDescent="0.25">
      <c r="A28" s="204"/>
      <c r="B28" s="219" t="s">
        <v>262</v>
      </c>
      <c r="C28" s="220" t="s">
        <v>263</v>
      </c>
      <c r="D28" s="222">
        <v>0</v>
      </c>
      <c r="E28" s="410">
        <v>0</v>
      </c>
    </row>
    <row r="29" spans="1:5" ht="18" customHeight="1" x14ac:dyDescent="0.25">
      <c r="A29" s="204"/>
      <c r="B29" s="219" t="s">
        <v>264</v>
      </c>
      <c r="C29" s="220" t="s">
        <v>265</v>
      </c>
      <c r="D29" s="222">
        <v>0</v>
      </c>
      <c r="E29" s="410">
        <v>0</v>
      </c>
    </row>
    <row r="30" spans="1:5" ht="18" customHeight="1" x14ac:dyDescent="0.25">
      <c r="A30" s="204"/>
      <c r="B30" s="219" t="s">
        <v>266</v>
      </c>
      <c r="C30" s="220" t="s">
        <v>267</v>
      </c>
      <c r="D30" s="222">
        <v>0</v>
      </c>
      <c r="E30" s="410">
        <v>0</v>
      </c>
    </row>
    <row r="31" spans="1:5" ht="18" customHeight="1" x14ac:dyDescent="0.25">
      <c r="A31" s="204"/>
      <c r="B31" s="219" t="s">
        <v>268</v>
      </c>
      <c r="C31" s="220" t="s">
        <v>269</v>
      </c>
      <c r="D31" s="222">
        <v>0</v>
      </c>
      <c r="E31" s="410">
        <v>0</v>
      </c>
    </row>
    <row r="32" spans="1:5" ht="18" customHeight="1" x14ac:dyDescent="0.25">
      <c r="A32" s="204"/>
      <c r="B32" s="219" t="s">
        <v>270</v>
      </c>
      <c r="C32" s="220" t="s">
        <v>271</v>
      </c>
      <c r="D32" s="222">
        <v>0</v>
      </c>
      <c r="E32" s="410">
        <v>0</v>
      </c>
    </row>
    <row r="33" spans="1:5" ht="18" customHeight="1" x14ac:dyDescent="0.25">
      <c r="A33" s="204"/>
      <c r="B33" s="219" t="s">
        <v>272</v>
      </c>
      <c r="C33" s="220" t="s">
        <v>257</v>
      </c>
      <c r="D33" s="222">
        <v>0</v>
      </c>
      <c r="E33" s="410">
        <v>0</v>
      </c>
    </row>
    <row r="34" spans="1:5" ht="18" customHeight="1" x14ac:dyDescent="0.25">
      <c r="A34" s="204"/>
      <c r="B34" s="219" t="s">
        <v>273</v>
      </c>
      <c r="C34" s="220" t="s">
        <v>259</v>
      </c>
      <c r="D34" s="222">
        <v>0</v>
      </c>
      <c r="E34" s="410">
        <v>0</v>
      </c>
    </row>
    <row r="35" spans="1:5" ht="18" customHeight="1" x14ac:dyDescent="0.25">
      <c r="A35" s="204"/>
      <c r="B35" s="219" t="s">
        <v>274</v>
      </c>
      <c r="C35" s="220" t="s">
        <v>261</v>
      </c>
      <c r="D35" s="222">
        <v>0</v>
      </c>
      <c r="E35" s="410">
        <v>0</v>
      </c>
    </row>
    <row r="36" spans="1:5" ht="18" customHeight="1" x14ac:dyDescent="0.25">
      <c r="A36" s="204"/>
      <c r="B36" s="219" t="s">
        <v>275</v>
      </c>
      <c r="C36" s="220" t="s">
        <v>263</v>
      </c>
      <c r="D36" s="222">
        <v>0</v>
      </c>
      <c r="E36" s="410">
        <v>0</v>
      </c>
    </row>
    <row r="37" spans="1:5" ht="18" customHeight="1" x14ac:dyDescent="0.25">
      <c r="A37" s="204"/>
      <c r="B37" s="219" t="s">
        <v>276</v>
      </c>
      <c r="C37" s="220" t="s">
        <v>265</v>
      </c>
      <c r="D37" s="222">
        <v>0</v>
      </c>
      <c r="E37" s="410">
        <v>0</v>
      </c>
    </row>
    <row r="38" spans="1:5" ht="18" customHeight="1" x14ac:dyDescent="0.25">
      <c r="A38" s="204"/>
      <c r="B38" s="219" t="s">
        <v>277</v>
      </c>
      <c r="C38" s="220" t="s">
        <v>279</v>
      </c>
      <c r="D38" s="222">
        <v>0</v>
      </c>
      <c r="E38" s="410">
        <v>0</v>
      </c>
    </row>
    <row r="39" spans="1:5" ht="18" customHeight="1" x14ac:dyDescent="0.25">
      <c r="A39" s="204"/>
      <c r="B39" s="219" t="s">
        <v>278</v>
      </c>
      <c r="C39" s="220" t="s">
        <v>281</v>
      </c>
      <c r="D39" s="222">
        <v>0</v>
      </c>
      <c r="E39" s="410">
        <v>2806877</v>
      </c>
    </row>
    <row r="40" spans="1:5" ht="18" customHeight="1" x14ac:dyDescent="0.25">
      <c r="A40" s="204"/>
      <c r="B40" s="219" t="s">
        <v>280</v>
      </c>
      <c r="C40" s="220" t="s">
        <v>283</v>
      </c>
      <c r="D40" s="222">
        <v>0</v>
      </c>
      <c r="E40" s="410">
        <v>0</v>
      </c>
    </row>
    <row r="41" spans="1:5" ht="18" customHeight="1" x14ac:dyDescent="0.25">
      <c r="A41" s="204"/>
      <c r="B41" s="219" t="s">
        <v>282</v>
      </c>
      <c r="C41" s="226" t="s">
        <v>284</v>
      </c>
      <c r="D41" s="222">
        <v>0</v>
      </c>
      <c r="E41" s="410">
        <v>566</v>
      </c>
    </row>
    <row r="42" spans="1:5" ht="18" customHeight="1" x14ac:dyDescent="0.25">
      <c r="A42" s="204"/>
      <c r="C42" s="226"/>
      <c r="D42" s="218"/>
      <c r="E42" s="408"/>
    </row>
    <row r="43" spans="1:5" ht="18" customHeight="1" x14ac:dyDescent="0.25">
      <c r="A43" s="204"/>
      <c r="B43" s="205" t="s">
        <v>38</v>
      </c>
      <c r="C43" s="217" t="s">
        <v>285</v>
      </c>
      <c r="D43" s="228"/>
      <c r="E43" s="413"/>
    </row>
    <row r="44" spans="1:5" ht="18" customHeight="1" x14ac:dyDescent="0.25">
      <c r="A44" s="204"/>
      <c r="C44" s="217"/>
      <c r="D44" s="228"/>
      <c r="E44" s="413"/>
    </row>
    <row r="45" spans="1:5" ht="18" customHeight="1" x14ac:dyDescent="0.25">
      <c r="A45" s="204"/>
      <c r="B45" s="219" t="s">
        <v>39</v>
      </c>
      <c r="C45" s="226" t="s">
        <v>286</v>
      </c>
      <c r="D45" s="222">
        <v>0</v>
      </c>
      <c r="E45" s="410">
        <v>0</v>
      </c>
    </row>
    <row r="46" spans="1:5" ht="18" customHeight="1" x14ac:dyDescent="0.25">
      <c r="A46" s="204"/>
      <c r="B46" s="219" t="s">
        <v>40</v>
      </c>
      <c r="C46" s="220" t="s">
        <v>287</v>
      </c>
      <c r="D46" s="222">
        <v>0</v>
      </c>
      <c r="E46" s="410">
        <v>0</v>
      </c>
    </row>
    <row r="47" spans="1:5" ht="18" customHeight="1" x14ac:dyDescent="0.25">
      <c r="A47" s="204"/>
      <c r="B47" s="219" t="s">
        <v>209</v>
      </c>
      <c r="C47" s="220" t="s">
        <v>257</v>
      </c>
      <c r="D47" s="222">
        <v>0</v>
      </c>
      <c r="E47" s="410">
        <v>0</v>
      </c>
    </row>
    <row r="48" spans="1:5" ht="18" customHeight="1" x14ac:dyDescent="0.25">
      <c r="A48" s="204"/>
      <c r="B48" s="219" t="s">
        <v>210</v>
      </c>
      <c r="C48" s="220" t="s">
        <v>259</v>
      </c>
      <c r="D48" s="222">
        <v>0</v>
      </c>
      <c r="E48" s="410">
        <v>0</v>
      </c>
    </row>
    <row r="49" spans="1:5" ht="18" customHeight="1" x14ac:dyDescent="0.25">
      <c r="A49" s="204"/>
      <c r="B49" s="219" t="s">
        <v>211</v>
      </c>
      <c r="C49" s="220" t="s">
        <v>261</v>
      </c>
      <c r="D49" s="222">
        <v>0</v>
      </c>
      <c r="E49" s="410">
        <v>0</v>
      </c>
    </row>
    <row r="50" spans="1:5" ht="18" customHeight="1" x14ac:dyDescent="0.25">
      <c r="A50" s="204"/>
      <c r="B50" s="219" t="s">
        <v>370</v>
      </c>
      <c r="C50" s="220" t="s">
        <v>263</v>
      </c>
      <c r="D50" s="222">
        <v>0</v>
      </c>
      <c r="E50" s="410">
        <v>0</v>
      </c>
    </row>
    <row r="51" spans="1:5" ht="18" customHeight="1" x14ac:dyDescent="0.25">
      <c r="A51" s="204"/>
      <c r="B51" s="219" t="s">
        <v>462</v>
      </c>
      <c r="C51" s="220" t="s">
        <v>265</v>
      </c>
      <c r="D51" s="222">
        <v>0</v>
      </c>
      <c r="E51" s="410">
        <v>0</v>
      </c>
    </row>
    <row r="52" spans="1:5" ht="18" customHeight="1" x14ac:dyDescent="0.25">
      <c r="A52" s="204"/>
      <c r="B52" s="219" t="s">
        <v>41</v>
      </c>
      <c r="C52" s="220" t="s">
        <v>290</v>
      </c>
      <c r="D52" s="222">
        <v>0</v>
      </c>
      <c r="E52" s="410">
        <v>0</v>
      </c>
    </row>
    <row r="53" spans="1:5" ht="18" customHeight="1" x14ac:dyDescent="0.25">
      <c r="A53" s="204"/>
      <c r="B53" s="219" t="s">
        <v>42</v>
      </c>
      <c r="C53" s="220" t="s">
        <v>291</v>
      </c>
      <c r="D53" s="222">
        <v>0</v>
      </c>
      <c r="E53" s="410">
        <v>0</v>
      </c>
    </row>
    <row r="54" spans="1:5" ht="18" customHeight="1" x14ac:dyDescent="0.25">
      <c r="A54" s="204"/>
      <c r="B54" s="223"/>
      <c r="C54" s="220"/>
      <c r="D54" s="224"/>
      <c r="E54" s="411"/>
    </row>
    <row r="55" spans="1:5" ht="18" customHeight="1" x14ac:dyDescent="0.25">
      <c r="A55" s="204"/>
      <c r="B55" s="205" t="s">
        <v>292</v>
      </c>
      <c r="C55" s="217" t="s">
        <v>293</v>
      </c>
      <c r="D55" s="228"/>
      <c r="E55" s="413"/>
    </row>
    <row r="56" spans="1:5" ht="18" customHeight="1" x14ac:dyDescent="0.25">
      <c r="A56" s="204"/>
      <c r="C56" s="217"/>
      <c r="D56" s="228"/>
      <c r="E56" s="413"/>
    </row>
    <row r="57" spans="1:5" ht="18" customHeight="1" x14ac:dyDescent="0.25">
      <c r="A57" s="204"/>
      <c r="B57" s="219" t="s">
        <v>52</v>
      </c>
      <c r="C57" s="220" t="s">
        <v>294</v>
      </c>
      <c r="D57" s="251">
        <f>+D16/2600000</f>
        <v>1.1923157692307693</v>
      </c>
      <c r="E57" s="554">
        <f>+E16/2600000</f>
        <v>1.1225738461538461</v>
      </c>
    </row>
    <row r="58" spans="1:5" ht="18" customHeight="1" x14ac:dyDescent="0.25">
      <c r="A58" s="204"/>
      <c r="B58" s="219" t="s">
        <v>54</v>
      </c>
      <c r="C58" s="220" t="s">
        <v>295</v>
      </c>
      <c r="D58" s="222">
        <f>+D57*100</f>
        <v>119.23157692307693</v>
      </c>
      <c r="E58" s="555">
        <f>+E57*100</f>
        <v>112.25738461538461</v>
      </c>
    </row>
    <row r="59" spans="1:5" ht="18" customHeight="1" x14ac:dyDescent="0.25">
      <c r="A59" s="204"/>
      <c r="B59" s="219" t="s">
        <v>56</v>
      </c>
      <c r="C59" s="220" t="s">
        <v>296</v>
      </c>
      <c r="D59" s="222">
        <v>0</v>
      </c>
      <c r="E59" s="410">
        <v>0</v>
      </c>
    </row>
    <row r="60" spans="1:5" ht="18" customHeight="1" x14ac:dyDescent="0.25">
      <c r="A60" s="204"/>
      <c r="B60" s="219" t="s">
        <v>57</v>
      </c>
      <c r="C60" s="220" t="s">
        <v>297</v>
      </c>
      <c r="D60" s="222">
        <v>0</v>
      </c>
      <c r="E60" s="410">
        <v>0</v>
      </c>
    </row>
    <row r="61" spans="1:5" ht="18" customHeight="1" x14ac:dyDescent="0.25">
      <c r="A61" s="204"/>
      <c r="C61" s="220"/>
      <c r="D61" s="224"/>
      <c r="E61" s="411"/>
    </row>
    <row r="62" spans="1:5" ht="18" customHeight="1" x14ac:dyDescent="0.25">
      <c r="A62" s="204"/>
      <c r="B62" s="205" t="s">
        <v>298</v>
      </c>
      <c r="C62" s="217" t="s">
        <v>299</v>
      </c>
      <c r="D62" s="228"/>
      <c r="E62" s="413"/>
    </row>
    <row r="63" spans="1:5" ht="18" customHeight="1" x14ac:dyDescent="0.25">
      <c r="A63" s="204"/>
      <c r="C63" s="217"/>
      <c r="D63" s="228"/>
      <c r="E63" s="413"/>
    </row>
    <row r="64" spans="1:5" ht="18" customHeight="1" x14ac:dyDescent="0.25">
      <c r="A64" s="204"/>
      <c r="B64" s="219" t="s">
        <v>300</v>
      </c>
      <c r="C64" s="220" t="s">
        <v>294</v>
      </c>
      <c r="D64" s="222">
        <v>0</v>
      </c>
      <c r="E64" s="410">
        <v>0</v>
      </c>
    </row>
    <row r="65" spans="1:5" ht="18" customHeight="1" x14ac:dyDescent="0.25">
      <c r="A65" s="204"/>
      <c r="B65" s="219" t="s">
        <v>68</v>
      </c>
      <c r="C65" s="220" t="s">
        <v>295</v>
      </c>
      <c r="D65" s="222">
        <v>0</v>
      </c>
      <c r="E65" s="410">
        <v>0</v>
      </c>
    </row>
    <row r="66" spans="1:5" ht="18" customHeight="1" x14ac:dyDescent="0.25">
      <c r="A66" s="204"/>
      <c r="B66" s="219" t="s">
        <v>301</v>
      </c>
      <c r="C66" s="220" t="s">
        <v>296</v>
      </c>
      <c r="D66" s="222">
        <v>0</v>
      </c>
      <c r="E66" s="410">
        <v>0</v>
      </c>
    </row>
    <row r="67" spans="1:5" ht="18" customHeight="1" x14ac:dyDescent="0.25">
      <c r="A67" s="229"/>
      <c r="B67" s="230" t="s">
        <v>302</v>
      </c>
      <c r="C67" s="231" t="s">
        <v>297</v>
      </c>
      <c r="D67" s="232">
        <v>0</v>
      </c>
      <c r="E67" s="414">
        <v>0</v>
      </c>
    </row>
    <row r="68" spans="1:5" ht="18" customHeight="1" x14ac:dyDescent="0.25">
      <c r="A68" s="233" t="s">
        <v>363</v>
      </c>
      <c r="B68" s="234"/>
    </row>
    <row r="69" spans="1:5" ht="18" customHeight="1" x14ac:dyDescent="0.25">
      <c r="A69" s="233" t="s">
        <v>364</v>
      </c>
      <c r="B69" s="234"/>
    </row>
    <row r="70" spans="1:5" ht="18" customHeight="1" x14ac:dyDescent="0.25">
      <c r="A70" s="233" t="s">
        <v>372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Roman,Normal"&amp;11Ekteki dipnotlar bu finansal tabloların tamamlayıcısıdır.
13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2024-02-12T09:13:22Z</cp:lastPrinted>
  <dcterms:created xsi:type="dcterms:W3CDTF">2004-12-27T11:55:32Z</dcterms:created>
  <dcterms:modified xsi:type="dcterms:W3CDTF">2024-10-17T11:00:01Z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