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4\31.12.2024\dipnot-solo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19" i="24" l="1"/>
  <c r="E14" i="24" l="1"/>
  <c r="E12" i="24" l="1"/>
  <c r="E11" i="24"/>
  <c r="E10" i="24"/>
  <c r="H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I16" i="22" l="1"/>
  <c r="F74" i="22" l="1"/>
  <c r="E16" i="24" l="1"/>
  <c r="E22" i="24" s="1"/>
  <c r="E39" i="24" s="1"/>
  <c r="E57" i="24" l="1"/>
  <c r="E58" i="24" s="1"/>
  <c r="W49" i="20"/>
  <c r="I73" i="22" l="1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5" i="22"/>
  <c r="I14" i="22"/>
  <c r="I13" i="22"/>
  <c r="I12" i="22"/>
  <c r="I11" i="22"/>
  <c r="I10" i="22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74" i="22"/>
  <c r="G90" i="22" l="1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<sst xmlns="http://schemas.openxmlformats.org/spreadsheetml/2006/main" count="1004" uniqueCount="615">
  <si>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</si>
  <si>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</si>
  <si>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</si>
  <si>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</si>
  <si>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</si>
  <si>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</si>
  <si>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</si>
  <si>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</si>
  <si>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</si>
  <si>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</si>
  <si>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</si>
  <si>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</si>
  <si>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</si>
  <si>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</si>
  <si>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</si>
  <si>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</si>
  <si>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</si>
  <si>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</si>
  <si>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</si>
  <si>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</si>
  <si>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</si>
  <si>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</si>
  <si>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</si>
  <si>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</si>
  <si>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</si>
  <si>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</si>
  <si>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</si>
  <si>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</si>
  <si>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</si>
  <si>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</si>
  <si>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</si>
  <si>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</si>
  <si>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</si>
  <si>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</si>
  <si>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</si>
  <si>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</si>
  <si>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</si>
  <si>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</si>
  <si>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</si>
  <si>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</si>
  <si>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</si>
  <si>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</si>
  <si>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</si>
  <si>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</si>
  <si>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</si>
  <si>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</si>
  <si>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</si>
  <si>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</si>
  <si>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</si>
  <si>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</si>
  <si>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</si>
  <si>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</si>
  <si>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</si>
  <si>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</si>
  <si>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</si>
  <si>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</si>
  <si>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</si>
  <si>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</si>
  <si>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</si>
  <si>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</si>
  <si>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</si>
  <si>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</si>
  <si>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</si>
  <si>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</si>
  <si>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</si>
  <si>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</si>
  <si>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</si>
  <si>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</si>
  <si>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</si>
  <si>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</si>
  <si>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</si>
  <si>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</si>
  <si>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</si>
  <si>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</si>
  <si>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</si>
  <si>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</si>
  <si>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</si>
  <si>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</si>
  <si>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</si>
  <si>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</si>
  <si>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</si>
  <si>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</si>
  <si>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</si>
  <si>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</si>
  <si>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</si>
  <si>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</si>
  <si>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</si>
  <si>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</si>
  <si>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</si>
  <si>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</si>
  <si>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</si>
  <si>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</si>
  <si>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</si>
  <si>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</si>
  <si>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</si>
  <si>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</si>
  <si>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</si>
  <si>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</si>
  <si>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</si>
  <si>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</si>
  <si>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</si>
  <si>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</si>
  <si>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</si>
  <si>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</si>
  <si>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</si>
  <si>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</si>
  <si>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</si>
  <si>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</si>
  <si>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</si>
  <si>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</si>
  <si>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</si>
  <si>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</si>
  <si>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</si>
  <si>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</si>
  <si>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</si>
  <si>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</si>
  <si>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</si>
  <si>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</si>
  <si>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</si>
  <si>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</si>
  <si>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</si>
  <si>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</si>
  <si>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</si>
  <si>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</si>
  <si>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</si>
  <si>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</si>
  <si>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</si>
  <si>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</si>
  <si>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</si>
  <si>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</si>
  <si>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</si>
  <si>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</si>
  <si>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</si>
  <si>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</si>
  <si>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</si>
  <si>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</si>
  <si>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</si>
  <si>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</si>
  <si>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</si>
  <si>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</si>
  <si>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</si>
  <si>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</si>
  <si>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</si>
  <si>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</si>
  <si>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</si>
  <si>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</si>
  <si>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</si>
  <si>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</si>
  <si>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</si>
  <si>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</si>
  <si>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</si>
  <si>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</si>
  <si>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</si>
  <si>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</si>
  <si>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</si>
  <si>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</si>
  <si>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</si>
  <si>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</si>
  <si>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</si>
  <si>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</si>
  <si>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</si>
  <si>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</si>
  <si>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</si>
  <si>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</si>
  <si>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</si>
  <si>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</si>
  <si>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</si>
  <si>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</si>
  <si>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</si>
  <si>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</si>
  <si>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</si>
  <si>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</si>
  <si>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</si>
  <si>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</si>
  <si>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</si>
  <si>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</si>
  <si>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</si>
  <si>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</si>
  <si>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</si>
  <si>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</si>
  <si>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</si>
  <si>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</si>
  <si>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</si>
  <si>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</si>
  <si>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</si>
  <si>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</si>
  <si>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</si>
  <si>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</si>
  <si>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</si>
  <si>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</si>
  <si>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</si>
  <si>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</si>
  <si>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</si>
  <si>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</si>
  <si>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</si>
  <si>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</si>
  <si>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</si>
  <si>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</si>
  <si>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</si>
  <si>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</si>
  <si>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</si>
  <si>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</si>
  <si>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</si>
  <si>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</si>
  <si>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</si>
  <si>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</si>
  <si>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</si>
  <si>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</si>
  <si>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</si>
  <si>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</si>
  <si>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</si>
  <si>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</si>
  <si>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</si>
  <si>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</si>
  <si>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</si>
  <si>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</si>
  <si>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</si>
  <si>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</si>
  <si>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</si>
  <si>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</si>
  <si>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</si>
  <si>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</si>
  <si>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</si>
  <si>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</si>
  <si>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</si>
  <si>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</si>
  <si>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</si>
  <si>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</si>
  <si>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</si>
  <si>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</si>
  <si>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</si>
  <si>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</si>
  <si>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</si>
  <si>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</si>
  <si>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</si>
  <si>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</si>
  <si>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</si>
  <si>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</si>
  <si>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</si>
  <si>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</si>
  <si>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</si>
  <si>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</si>
  <si>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</si>
  <si>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</si>
  <si>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</si>
  <si>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</si>
  <si>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</si>
  <si>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</si>
  <si>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</si>
  <si>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</si>
  <si>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</si>
  <si>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</si>
  <si>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</si>
  <si>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</si>
  <si>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</si>
  <si>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</si>
  <si>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</si>
  <si>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</si>
  <si>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</si>
  <si>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</si>
  <si>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</si>
  <si>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</si>
  <si>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</si>
  <si>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</si>
  <si>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</si>
  <si>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</si>
  <si>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</si>
  <si>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</si>
  <si>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</si>
  <si>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</si>
  <si>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</si>
  <si>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</si>
  <si>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</si>
  <si>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</si>
  <si>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</si>
  <si>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</si>
  <si>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</si>
  <si>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</si>
  <si>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</si>
  <si>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</si>
  <si>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</si>
  <si>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</si>
  <si>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</si>
  <si>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</si>
  <si>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</si>
  <si>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</si>
  <si>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</si>
  <si>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</si>
  <si>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</si>
  <si>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</si>
  <si>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</si>
  <si>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</si>
  <si>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</si>
  <si>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</si>
  <si>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</si>
  <si>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</si>
  <si>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</si>
  <si>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</si>
  <si>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</si>
  <si>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</si>
  <si>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</si>
  <si>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</si>
  <si>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</si>
  <si>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</si>
  <si>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</si>
  <si>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</si>
  <si>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</si>
  <si>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</si>
  <si>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</si>
  <si>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</si>
  <si>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</si>
  <si>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</si>
  <si>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</si>
  <si>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</si>
  <si>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</si>
  <si>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</si>
  <si>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</si>
  <si>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</si>
  <si>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</si>
  <si>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</si>
  <si>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</si>
  <si>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</si>
  <si>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</si>
  <si>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</si>
  <si>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</si>
  <si>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</si>
  <si>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</si>
  <si>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</si>
  <si>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</si>
  <si>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</si>
  <si>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</si>
  <si>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</si>
  <si>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</si>
  <si>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</si>
  <si>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</si>
  <si>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</si>
  <si>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</si>
  <si>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</si>
  <si>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</si>
  <si>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</si>
  <si>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</si>
  <si>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</si>
  <si>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</si>
  <si>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</si>
  <si>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</si>
  <si>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</si>
  <si>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</si>
  <si>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</si>
  <si>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</si>
  <si>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</si>
  <si>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</si>
  <si>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</si>
  <si>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</si>
  <si>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</si>
  <si>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</si>
  <si>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</si>
  <si>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</si>
  <si>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</si>
  <si>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</si>
  <si>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</si>
  <si>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</si>
  <si>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</si>
  <si>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</si>
  <si>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</si>
  <si>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</si>
  <si>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</si>
  <si>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</si>
  <si>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</si>
  <si>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</si>
  <si>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</si>
  <si>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</si>
  <si>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</si>
  <si>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</si>
  <si>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</si>
  <si>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</si>
  <si>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</si>
  <si>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</si>
  <si>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</si>
  <si>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</si>
  <si>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</si>
  <si>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</si>
  <si>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</si>
  <si>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</si>
  <si>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</si>
  <si>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</si>
  <si>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</si>
  <si>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</si>
  <si>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</si>
  <si>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</si>
  <si>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</si>
  <si>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</si>
  <si>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</si>
  <si>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</si>
  <si>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</si>
  <si>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</si>
  <si>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</si>
  <si>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</si>
  <si>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</si>
  <si>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</si>
  <si>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</si>
  <si>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</si>
  <si>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</si>
  <si>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</si>
  <si>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</si>
  <si>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</si>
  <si>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</si>
  <si>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</si>
  <si>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</si>
  <si>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</si>
  <si>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</si>
  <si>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</si>
  <si>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</si>
  <si>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</si>
  <si>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</si>
  <si>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</si>
  <si>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</si>
  <si>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</si>
  <si>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</si>
  <si>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</si>
  <si>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</si>
  <si>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</si>
  <si>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</si>
  <si>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</si>
  <si>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</si>
  <si>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</si>
  <si>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</si>
  <si>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</si>
  <si>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</si>
  <si>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</si>
  <si>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</si>
  <si>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</si>
  <si>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</si>
  <si>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</si>
  <si>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</si>
  <si>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</si>
  <si>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</si>
  <si>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</si>
  <si>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</si>
  <si>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</si>
  <si>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</si>
  <si>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</si>
  <si>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</si>
  <si>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</si>
  <si>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</si>
  <si>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</si>
  <si>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</si>
  <si>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</si>
  <si>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</si>
  <si>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</si>
  <si>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</si>
  <si>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</si>
  <si>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</si>
  <si>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</si>
  <si>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</si>
  <si>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</si>
  <si>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</si>
  <si>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</si>
  <si>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</si>
  <si>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</si>
  <si>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</si>
  <si>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</si>
  <si>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</si>
  <si>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</si>
  <si>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</si>
  <si>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</si>
  <si>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</si>
  <si>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</si>
  <si>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</si>
  <si>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</si>
  <si>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</si>
  <si>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</si>
  <si>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</si>
  <si>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</si>
  <si>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</si>
  <si>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</si>
  <si>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</si>
  <si>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</si>
  <si>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</si>
  <si>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</si>
  <si>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</si>
  <si>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</si>
  <si>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</si>
  <si>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</si>
  <si>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</si>
  <si>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</si>
  <si>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</si>
  <si>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</si>
  <si>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</si>
  <si>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</si>
  <si>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</si>
  <si>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</si>
  <si>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</si>
  <si>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</si>
  <si>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</si>
  <si>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</si>
  <si>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</si>
  <si>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</si>
  <si>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</si>
  <si>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</si>
  <si>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</si>
  <si>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</si>
  <si>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</si>
  <si>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</si>
  <si>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</si>
  <si>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</si>
  <si>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</si>
  <si>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</si>
  <si>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</si>
  <si>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</si>
  <si>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</si>
  <si>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</si>
  <si>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</si>
  <si>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</si>
  <si>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</si>
  <si>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</si>
  <si>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</si>
  <si>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</si>
  <si>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</si>
  <si>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</si>
  <si>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</si>
  <si>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</si>
  <si>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</si>
  <si>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</si>
  <si>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</si>
  <si>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</si>
  <si>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</si>
  <si>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</si>
  <si>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</si>
  <si>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</si>
  <si>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</si>
  <si>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</si>
  <si>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</si>
  <si>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</si>
  <si>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</si>
  <si>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</si>
  <si>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</si>
  <si>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</si>
  <si>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</si>
  <si>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</si>
  <si>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</si>
  <si>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</si>
  <si>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</si>
  <si>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</si>
  <si>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</si>
  <si>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</si>
  <si>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</si>
  <si>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</si>
  <si>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</si>
  <si>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</si>
  <si>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</si>
  <si>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</si>
  <si>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</si>
  <si>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</si>
  <si>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</si>
  <si>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</si>
  <si>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</si>
  <si>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</si>
  <si>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</si>
  <si>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</si>
  <si>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</si>
  <si>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</si>
  <si>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</si>
  <si>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</si>
  <si>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</si>
  <si>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</si>
  <si>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</si>
  <si>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</si>
  <si>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</si>
  <si>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</si>
  <si>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</si>
  <si>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</si>
  <si>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</si>
  <si>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</si>
  <si>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</si>
  <si>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</si>
  <si>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</si>
  <si>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</si>
  <si>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</si>
  <si>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</si>
  <si>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</si>
  <si>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</si>
  <si>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</si>
  <si>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</si>
  <si>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</si>
  <si>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</si>
  <si>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</si>
  <si>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</si>
  <si>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</si>
  <si>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</si>
  <si>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</si>
  <si>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</si>
  <si>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</si>
  <si>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Diğer Değişiklikler Nedeniyle Artış /Azalış</t>
  </si>
  <si>
    <t>TÜRKİYE FİNANS KATILIM BANKASI AŞ KONSOLİDE OLMAYAN KAR VEYA ZARAR TABLOSU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</si>
  <si>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</si>
  <si>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</si>
  <si>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VE DİĞER KAPSAMLI GELİR TABLOSU</t>
  </si>
  <si>
    <t xml:space="preserve">               TÜRKİYE FİNANS KATILIM BANKASI AŞ KONSOLİDE OLMAYAN ÖZKAYNAKLAR DEĞİŞİM TABLOSU</t>
  </si>
  <si>
    <t>TÜRKİYE FİNANS KATILIM BANKASI AŞ 
KONSOLİDE OLMAYAN NAKİT AKIŞ TABLOSU</t>
  </si>
  <si>
    <t>(31/12/2023)</t>
  </si>
  <si>
    <t>1 Temmuz - 
30 Eylül 2024</t>
  </si>
  <si>
    <t>1 Temmuz - 
30 Eylül 2023</t>
  </si>
  <si>
    <t>(31/12/2024)</t>
  </si>
  <si>
    <t>1 Ocak - 
31 Aralık 2024</t>
  </si>
  <si>
    <t>1 Ocak - 
31 Aralık 2023</t>
  </si>
  <si>
    <t>(01/01/2024 - 31/12/2024)</t>
  </si>
  <si>
    <t>(01/01/2023 - 31/12/2023)</t>
  </si>
  <si>
    <t>(01.01-31.12.2024)</t>
  </si>
  <si>
    <t>(01.01-31.12.2023)</t>
  </si>
  <si>
    <t>(14)</t>
  </si>
  <si>
    <t>(15)</t>
  </si>
  <si>
    <t>(1),(3)</t>
  </si>
  <si>
    <t>Dipnot
(5-V)</t>
  </si>
  <si>
    <t>(1),(2)</t>
  </si>
  <si>
    <t>(5-VI)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</si>
</sst>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  <numFmt numFmtId="174" formatCode="_-* #,##0.00\ _₺_-;\-* #,##0.00\ _₺_-;_-* &quot;-&quot;??\ _₺_-;_-@_-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7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3" xfId="93" applyFont="1" applyFill="1" applyBorder="1" applyAlignment="1">
      <alignment horizontal="center" vertical="justify" wrapText="1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4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7" fillId="24" borderId="17" xfId="126" applyNumberFormat="1" applyFont="1" applyFill="1" applyBorder="1"/>
    <xf numFmtId="166" fontId="17" fillId="24" borderId="29" xfId="126" applyNumberFormat="1" applyFont="1" applyFill="1" applyBorder="1"/>
    <xf numFmtId="166" fontId="17" fillId="24" borderId="18" xfId="126" applyNumberFormat="1" applyFont="1" applyFill="1" applyBorder="1"/>
    <xf numFmtId="166" fontId="15" fillId="24" borderId="46" xfId="126" applyNumberFormat="1" applyFont="1" applyFill="1" applyBorder="1"/>
    <xf numFmtId="166" fontId="15" fillId="24" borderId="56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5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166" fontId="14" fillId="24" borderId="29" xfId="49" applyNumberFormat="1" applyFont="1" applyFill="1" applyBorder="1" applyAlignment="1">
      <alignment horizontal="center"/>
    </xf>
    <xf numFmtId="0" fontId="5" fillId="24" borderId="28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/>
    </xf>
    <xf numFmtId="166" fontId="14" fillId="24" borderId="44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 vertical="center"/>
    </xf>
    <xf numFmtId="0" fontId="5" fillId="24" borderId="57" xfId="0" applyFont="1" applyFill="1" applyBorder="1"/>
    <xf numFmtId="0" fontId="13" fillId="24" borderId="15" xfId="124" applyFont="1" applyFill="1" applyBorder="1" applyAlignment="1">
      <alignment horizontal="center"/>
    </xf>
    <xf numFmtId="166" fontId="9" fillId="24" borderId="15" xfId="49" applyNumberFormat="1" applyFont="1" applyFill="1" applyBorder="1" applyAlignment="1">
      <alignment horizontal="right"/>
    </xf>
    <xf numFmtId="166" fontId="9" fillId="24" borderId="18" xfId="0" applyNumberFormat="1" applyFont="1" applyFill="1" applyBorder="1" applyAlignment="1">
      <alignment horizontal="right"/>
    </xf>
    <xf numFmtId="166" fontId="5" fillId="24" borderId="18" xfId="0" applyNumberFormat="1" applyFont="1" applyFill="1" applyBorder="1" applyAlignment="1">
      <alignment horizontal="right"/>
    </xf>
    <xf numFmtId="166" fontId="9" fillId="24" borderId="21" xfId="49" applyNumberFormat="1" applyFont="1" applyFill="1" applyBorder="1" applyAlignment="1">
      <alignment horizontal="right"/>
    </xf>
    <xf numFmtId="166" fontId="9" fillId="24" borderId="30" xfId="49" applyNumberFormat="1" applyFont="1" applyFill="1" applyBorder="1" applyAlignment="1">
      <alignment horizontal="right"/>
    </xf>
    <xf numFmtId="0" fontId="5" fillId="0" borderId="39" xfId="0" applyFont="1" applyFill="1" applyBorder="1" applyAlignment="1">
      <alignment horizontal="center"/>
    </xf>
    <xf numFmtId="166" fontId="15" fillId="24" borderId="15" xfId="126" applyNumberFormat="1" applyFont="1" applyFill="1" applyBorder="1"/>
    <xf numFmtId="166" fontId="15" fillId="24" borderId="18" xfId="126" applyNumberFormat="1" applyFont="1" applyFill="1" applyBorder="1"/>
    <xf numFmtId="166" fontId="5" fillId="24" borderId="18" xfId="126" applyNumberFormat="1" applyFont="1" applyFill="1" applyBorder="1"/>
    <xf numFmtId="166" fontId="22" fillId="24" borderId="18" xfId="126" applyNumberFormat="1" applyFont="1" applyFill="1" applyBorder="1"/>
    <xf numFmtId="166" fontId="14" fillId="24" borderId="18" xfId="126" applyNumberFormat="1" applyFont="1" applyFill="1" applyBorder="1"/>
    <xf numFmtId="0" fontId="17" fillId="24" borderId="18" xfId="0" quotePrefix="1" applyFont="1" applyFill="1" applyBorder="1" applyAlignment="1">
      <alignment horizontal="center" vertical="justify"/>
    </xf>
    <xf numFmtId="0" fontId="5" fillId="0" borderId="58" xfId="0" applyFont="1" applyFill="1" applyBorder="1" applyAlignment="1">
      <alignment horizontal="center" vertical="center" wrapText="1"/>
    </xf>
    <xf numFmtId="0" fontId="17" fillId="24" borderId="42" xfId="0" applyFont="1" applyFill="1" applyBorder="1" applyAlignment="1">
      <alignment horizontal="center"/>
    </xf>
    <xf numFmtId="0" fontId="17" fillId="24" borderId="42" xfId="0" applyFont="1" applyFill="1" applyBorder="1" applyAlignment="1"/>
    <xf numFmtId="0" fontId="17" fillId="24" borderId="42" xfId="0" applyFont="1" applyFill="1" applyBorder="1" applyAlignment="1">
      <alignment wrapText="1"/>
    </xf>
    <xf numFmtId="0" fontId="17" fillId="24" borderId="58" xfId="0" applyFont="1" applyFill="1" applyBorder="1" applyAlignment="1">
      <alignment horizontal="center"/>
    </xf>
    <xf numFmtId="0" fontId="17" fillId="24" borderId="58" xfId="0" applyFont="1" applyFill="1" applyBorder="1" applyAlignment="1">
      <alignment horizontal="center" wrapText="1"/>
    </xf>
    <xf numFmtId="49" fontId="15" fillId="24" borderId="23" xfId="0" applyNumberFormat="1" applyFont="1" applyFill="1" applyBorder="1" applyAlignment="1"/>
    <xf numFmtId="0" fontId="5" fillId="24" borderId="37" xfId="0" applyFont="1" applyFill="1" applyBorder="1" applyAlignment="1">
      <alignment vertical="center" wrapText="1"/>
    </xf>
    <xf numFmtId="0" fontId="5" fillId="24" borderId="38" xfId="0" applyFont="1" applyFill="1" applyBorder="1" applyAlignment="1">
      <alignment vertical="center" wrapText="1"/>
    </xf>
    <xf numFmtId="166" fontId="21" fillId="0" borderId="0" xfId="92" applyNumberFormat="1" applyFont="1" applyFill="1" applyBorder="1"/>
    <xf numFmtId="174" fontId="21" fillId="0" borderId="0" xfId="92" applyNumberFormat="1" applyFont="1" applyFill="1" applyBorder="1"/>
    <xf numFmtId="3" fontId="21" fillId="0" borderId="0" xfId="92" applyNumberFormat="1" applyFont="1" applyFill="1" applyBorder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5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31" xfId="0" applyFont="1" applyFill="1" applyBorder="1" applyAlignment="1">
      <alignment horizontal="center" vertical="justify"/>
    </xf>
    <xf numFmtId="0" fontId="17" fillId="24" borderId="12" xfId="0" applyFont="1" applyFill="1" applyBorder="1" applyAlignment="1">
      <alignment horizontal="center" vertical="justify"/>
    </xf>
    <xf numFmtId="0" fontId="17" fillId="24" borderId="47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ColWidth="9.109375" defaultRowHeight="15" x14ac:dyDescent="0.25"/>
  <cols>
    <col min="1" max="1" width="2" style="34" customWidth="1"/>
    <col min="2" max="2" width="2.6640625" style="34" customWidth="1"/>
    <col min="3" max="3" width="7.6640625" style="34" bestFit="1" customWidth="1"/>
    <col min="4" max="4" width="57.5546875" style="34" customWidth="1"/>
    <col min="5" max="5" width="8.44140625" style="158" customWidth="1"/>
    <col min="6" max="6" width="14.6640625" style="34" customWidth="1"/>
    <col min="7" max="7" width="14.6640625" style="117" customWidth="1"/>
    <col min="8" max="11" width="14.6640625" style="34" customWidth="1"/>
    <col min="12" max="16384" width="9.109375" style="34"/>
  </cols>
  <sheetData>
    <row r="1" spans="2:17" s="88" customFormat="1" ht="9.9" customHeight="1" x14ac:dyDescent="0.3">
      <c r="B1" s="82"/>
      <c r="C1" s="83"/>
      <c r="D1" s="83"/>
      <c r="E1" s="155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3">
      <c r="B2" s="576" t="s">
        <v>594</v>
      </c>
      <c r="C2" s="577"/>
      <c r="D2" s="577"/>
      <c r="E2" s="577"/>
      <c r="F2" s="577"/>
      <c r="G2" s="577"/>
      <c r="H2" s="577"/>
      <c r="I2" s="577"/>
      <c r="J2" s="577"/>
      <c r="K2" s="578"/>
      <c r="L2" s="10"/>
      <c r="M2" s="10"/>
    </row>
    <row r="3" spans="2:17" s="88" customFormat="1" ht="9.9" customHeight="1" x14ac:dyDescent="0.3">
      <c r="B3" s="425"/>
      <c r="C3" s="18"/>
      <c r="D3" s="18"/>
      <c r="E3" s="426"/>
      <c r="F3" s="18"/>
      <c r="G3" s="18"/>
      <c r="H3" s="18"/>
      <c r="I3" s="18"/>
      <c r="J3" s="18"/>
      <c r="K3" s="90"/>
      <c r="L3" s="580"/>
      <c r="M3" s="580"/>
    </row>
    <row r="4" spans="2:17" s="88" customFormat="1" ht="9.9" customHeight="1" x14ac:dyDescent="0.3">
      <c r="B4" s="91"/>
      <c r="C4" s="8"/>
      <c r="D4" s="8"/>
      <c r="E4" s="17"/>
      <c r="F4" s="587" t="s">
        <v>358</v>
      </c>
      <c r="G4" s="588"/>
      <c r="H4" s="588"/>
      <c r="I4" s="588" t="s">
        <v>358</v>
      </c>
      <c r="J4" s="588"/>
      <c r="K4" s="591"/>
      <c r="L4" s="92"/>
      <c r="M4" s="92"/>
    </row>
    <row r="5" spans="2:17" s="88" customFormat="1" ht="15.75" customHeight="1" x14ac:dyDescent="0.3">
      <c r="B5" s="89"/>
      <c r="C5" s="16"/>
      <c r="D5" s="16"/>
      <c r="E5" s="21"/>
      <c r="F5" s="589"/>
      <c r="G5" s="590"/>
      <c r="H5" s="590"/>
      <c r="I5" s="590"/>
      <c r="J5" s="590"/>
      <c r="K5" s="592"/>
    </row>
    <row r="6" spans="2:17" s="88" customFormat="1" ht="15.75" customHeight="1" x14ac:dyDescent="0.3">
      <c r="B6" s="89"/>
      <c r="C6" s="16"/>
      <c r="D6" s="16"/>
      <c r="E6" s="21"/>
      <c r="F6" s="93"/>
      <c r="G6" s="94" t="s">
        <v>69</v>
      </c>
      <c r="H6" s="424"/>
      <c r="I6" s="421"/>
      <c r="J6" s="421" t="s">
        <v>70</v>
      </c>
      <c r="K6" s="422"/>
    </row>
    <row r="7" spans="2:17" s="88" customFormat="1" ht="15.75" customHeight="1" x14ac:dyDescent="0.3">
      <c r="B7" s="89"/>
      <c r="C7" s="16"/>
      <c r="D7" s="16"/>
      <c r="E7" s="21"/>
      <c r="F7" s="581" t="s">
        <v>305</v>
      </c>
      <c r="G7" s="582"/>
      <c r="H7" s="583"/>
      <c r="I7" s="584" t="s">
        <v>305</v>
      </c>
      <c r="J7" s="585"/>
      <c r="K7" s="586"/>
    </row>
    <row r="8" spans="2:17" s="88" customFormat="1" ht="15.75" customHeight="1" x14ac:dyDescent="0.3">
      <c r="B8" s="89"/>
      <c r="C8" s="16"/>
      <c r="D8" s="95" t="s">
        <v>448</v>
      </c>
      <c r="E8" s="21" t="s">
        <v>2</v>
      </c>
      <c r="F8" s="96"/>
      <c r="G8" s="97" t="s">
        <v>602</v>
      </c>
      <c r="H8" s="427"/>
      <c r="I8" s="96"/>
      <c r="J8" s="97" t="s">
        <v>599</v>
      </c>
      <c r="K8" s="544"/>
    </row>
    <row r="9" spans="2:17" s="88" customFormat="1" ht="15.75" customHeight="1" x14ac:dyDescent="0.3">
      <c r="B9" s="89"/>
      <c r="C9" s="16"/>
      <c r="D9" s="95"/>
      <c r="E9" s="470" t="s">
        <v>360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7" s="100" customFormat="1" ht="15.6" x14ac:dyDescent="0.3">
      <c r="B10" s="98"/>
      <c r="C10" s="356" t="s">
        <v>36</v>
      </c>
      <c r="D10" s="347" t="s">
        <v>375</v>
      </c>
      <c r="E10" s="469"/>
      <c r="F10" s="299">
        <v>46345580</v>
      </c>
      <c r="G10" s="299">
        <v>45332998</v>
      </c>
      <c r="H10" s="299">
        <v>91678578</v>
      </c>
      <c r="I10" s="299">
        <v>30688434</v>
      </c>
      <c r="J10" s="299">
        <v>62170704</v>
      </c>
      <c r="K10" s="546">
        <v>92859138</v>
      </c>
      <c r="M10" s="99"/>
      <c r="N10" s="282">
        <f t="shared" ref="N10:N15" si="0">+H10-F10-G10</f>
        <v>0</v>
      </c>
      <c r="O10" s="282">
        <f t="shared" ref="O10:O15" si="1">+K10-I10-J10</f>
        <v>0</v>
      </c>
    </row>
    <row r="11" spans="2:17" s="86" customFormat="1" ht="15.6" x14ac:dyDescent="0.3">
      <c r="B11" s="101"/>
      <c r="C11" s="357" t="s">
        <v>4</v>
      </c>
      <c r="D11" s="348" t="s">
        <v>376</v>
      </c>
      <c r="E11" s="470"/>
      <c r="F11" s="300">
        <v>21993073</v>
      </c>
      <c r="G11" s="300">
        <v>36480037</v>
      </c>
      <c r="H11" s="300">
        <v>58473110</v>
      </c>
      <c r="I11" s="300">
        <v>17667303</v>
      </c>
      <c r="J11" s="300">
        <v>34818670</v>
      </c>
      <c r="K11" s="547">
        <v>52485973</v>
      </c>
      <c r="N11" s="282">
        <f t="shared" si="0"/>
        <v>0</v>
      </c>
      <c r="O11" s="282">
        <f t="shared" si="1"/>
        <v>0</v>
      </c>
      <c r="P11" s="100"/>
      <c r="Q11" s="100"/>
    </row>
    <row r="12" spans="2:17" s="88" customFormat="1" ht="15.6" x14ac:dyDescent="0.3">
      <c r="B12" s="89"/>
      <c r="C12" s="358" t="s">
        <v>5</v>
      </c>
      <c r="D12" s="288" t="s">
        <v>377</v>
      </c>
      <c r="E12" s="470" t="s">
        <v>343</v>
      </c>
      <c r="F12" s="301">
        <v>21996370</v>
      </c>
      <c r="G12" s="301">
        <v>33423851</v>
      </c>
      <c r="H12" s="301">
        <v>55420221</v>
      </c>
      <c r="I12" s="301">
        <v>17670473</v>
      </c>
      <c r="J12" s="301">
        <v>31405520</v>
      </c>
      <c r="K12" s="548">
        <v>49075993</v>
      </c>
      <c r="N12" s="282">
        <f t="shared" si="0"/>
        <v>0</v>
      </c>
      <c r="O12" s="282">
        <f t="shared" si="1"/>
        <v>0</v>
      </c>
      <c r="P12" s="100"/>
      <c r="Q12" s="100"/>
    </row>
    <row r="13" spans="2:17" s="88" customFormat="1" ht="15.6" x14ac:dyDescent="0.3">
      <c r="B13" s="89"/>
      <c r="C13" s="358" t="s">
        <v>6</v>
      </c>
      <c r="D13" s="247" t="s">
        <v>378</v>
      </c>
      <c r="E13" s="470" t="s">
        <v>344</v>
      </c>
      <c r="F13" s="301">
        <v>1159</v>
      </c>
      <c r="G13" s="301">
        <v>3064872</v>
      </c>
      <c r="H13" s="301">
        <v>3066031</v>
      </c>
      <c r="I13" s="301">
        <v>463</v>
      </c>
      <c r="J13" s="301">
        <v>3421709</v>
      </c>
      <c r="K13" s="548">
        <v>3422172</v>
      </c>
      <c r="M13" s="99"/>
      <c r="N13" s="282">
        <f t="shared" si="0"/>
        <v>0</v>
      </c>
      <c r="O13" s="282">
        <f t="shared" si="1"/>
        <v>0</v>
      </c>
      <c r="P13" s="100"/>
      <c r="Q13" s="100"/>
    </row>
    <row r="14" spans="2:17" s="88" customFormat="1" ht="15.6" x14ac:dyDescent="0.3">
      <c r="B14" s="89"/>
      <c r="C14" s="358" t="s">
        <v>7</v>
      </c>
      <c r="D14" s="247" t="s">
        <v>379</v>
      </c>
      <c r="E14" s="470"/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548">
        <v>0</v>
      </c>
      <c r="N14" s="282">
        <f t="shared" si="0"/>
        <v>0</v>
      </c>
      <c r="O14" s="282">
        <f t="shared" si="1"/>
        <v>0</v>
      </c>
      <c r="P14" s="100"/>
      <c r="Q14" s="100"/>
    </row>
    <row r="15" spans="2:17" s="88" customFormat="1" ht="15.6" x14ac:dyDescent="0.3">
      <c r="B15" s="89"/>
      <c r="C15" s="358" t="s">
        <v>9</v>
      </c>
      <c r="D15" s="247" t="s">
        <v>389</v>
      </c>
      <c r="E15" s="471"/>
      <c r="F15" s="301">
        <v>-4456</v>
      </c>
      <c r="G15" s="301">
        <v>-8686</v>
      </c>
      <c r="H15" s="301">
        <v>-13142</v>
      </c>
      <c r="I15" s="301">
        <v>-3633</v>
      </c>
      <c r="J15" s="301">
        <v>-8559</v>
      </c>
      <c r="K15" s="548">
        <v>-12192</v>
      </c>
      <c r="N15" s="282">
        <f t="shared" si="0"/>
        <v>0</v>
      </c>
      <c r="O15" s="282">
        <f t="shared" si="1"/>
        <v>0</v>
      </c>
      <c r="P15" s="100"/>
      <c r="Q15" s="100"/>
    </row>
    <row r="16" spans="2:17" s="88" customFormat="1" ht="31.2" x14ac:dyDescent="0.3">
      <c r="B16" s="89"/>
      <c r="C16" s="357" t="s">
        <v>21</v>
      </c>
      <c r="D16" s="349" t="s">
        <v>380</v>
      </c>
      <c r="E16" s="470" t="s">
        <v>345</v>
      </c>
      <c r="F16" s="300">
        <v>78410</v>
      </c>
      <c r="G16" s="300">
        <v>5769</v>
      </c>
      <c r="H16" s="300">
        <v>84179</v>
      </c>
      <c r="I16" s="300">
        <v>13270</v>
      </c>
      <c r="J16" s="300">
        <v>8383435</v>
      </c>
      <c r="K16" s="547">
        <v>8396705</v>
      </c>
      <c r="N16" s="282">
        <f t="shared" ref="N16:N56" si="2">+H16-F16-G16</f>
        <v>0</v>
      </c>
      <c r="O16" s="282">
        <f t="shared" ref="O16:O56" si="3">+K16-I16-J16</f>
        <v>0</v>
      </c>
      <c r="P16" s="100"/>
      <c r="Q16" s="100"/>
    </row>
    <row r="17" spans="2:17" s="88" customFormat="1" ht="15.6" x14ac:dyDescent="0.3">
      <c r="B17" s="89"/>
      <c r="C17" s="359" t="s">
        <v>22</v>
      </c>
      <c r="D17" s="247" t="s">
        <v>207</v>
      </c>
      <c r="E17" s="470"/>
      <c r="F17" s="301">
        <v>0</v>
      </c>
      <c r="G17" s="301">
        <v>0</v>
      </c>
      <c r="H17" s="301">
        <v>0</v>
      </c>
      <c r="I17" s="301">
        <v>0</v>
      </c>
      <c r="J17" s="301">
        <v>8367455</v>
      </c>
      <c r="K17" s="548">
        <v>8367455</v>
      </c>
      <c r="N17" s="282">
        <f t="shared" si="2"/>
        <v>0</v>
      </c>
      <c r="O17" s="282">
        <f t="shared" si="3"/>
        <v>0</v>
      </c>
      <c r="P17" s="100"/>
      <c r="Q17" s="100"/>
    </row>
    <row r="18" spans="2:17" s="88" customFormat="1" ht="15.6" x14ac:dyDescent="0.3">
      <c r="B18" s="89"/>
      <c r="C18" s="359" t="s">
        <v>23</v>
      </c>
      <c r="D18" s="288" t="s">
        <v>208</v>
      </c>
      <c r="E18" s="470"/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548">
        <v>0</v>
      </c>
      <c r="N18" s="282">
        <f t="shared" si="2"/>
        <v>0</v>
      </c>
      <c r="O18" s="282">
        <f t="shared" si="3"/>
        <v>0</v>
      </c>
      <c r="P18" s="100"/>
      <c r="Q18" s="100"/>
    </row>
    <row r="19" spans="2:17" s="88" customFormat="1" ht="15.6" x14ac:dyDescent="0.3">
      <c r="B19" s="89"/>
      <c r="C19" s="359" t="s">
        <v>24</v>
      </c>
      <c r="D19" s="288" t="s">
        <v>381</v>
      </c>
      <c r="E19" s="470"/>
      <c r="F19" s="301">
        <v>78410</v>
      </c>
      <c r="G19" s="301">
        <v>5769</v>
      </c>
      <c r="H19" s="301">
        <v>84179</v>
      </c>
      <c r="I19" s="301">
        <v>13270</v>
      </c>
      <c r="J19" s="301">
        <v>15980</v>
      </c>
      <c r="K19" s="548">
        <v>29250</v>
      </c>
      <c r="N19" s="282">
        <f t="shared" si="2"/>
        <v>0</v>
      </c>
      <c r="O19" s="282">
        <f t="shared" si="3"/>
        <v>0</v>
      </c>
      <c r="P19" s="100"/>
      <c r="Q19" s="100"/>
    </row>
    <row r="20" spans="2:17" s="88" customFormat="1" ht="31.2" x14ac:dyDescent="0.3">
      <c r="B20" s="89"/>
      <c r="C20" s="360" t="s">
        <v>65</v>
      </c>
      <c r="D20" s="349" t="s">
        <v>382</v>
      </c>
      <c r="E20" s="470" t="s">
        <v>346</v>
      </c>
      <c r="F20" s="300">
        <v>19426300</v>
      </c>
      <c r="G20" s="300">
        <v>8378276</v>
      </c>
      <c r="H20" s="300">
        <v>27804576</v>
      </c>
      <c r="I20" s="300">
        <v>12701834</v>
      </c>
      <c r="J20" s="300">
        <v>18953608</v>
      </c>
      <c r="K20" s="547">
        <v>31655442</v>
      </c>
      <c r="N20" s="282">
        <f t="shared" si="2"/>
        <v>0</v>
      </c>
      <c r="O20" s="282">
        <f t="shared" si="3"/>
        <v>0</v>
      </c>
      <c r="P20" s="100"/>
      <c r="Q20" s="100"/>
    </row>
    <row r="21" spans="2:17" s="88" customFormat="1" ht="15.6" x14ac:dyDescent="0.3">
      <c r="B21" s="89"/>
      <c r="C21" s="358" t="s">
        <v>367</v>
      </c>
      <c r="D21" s="247" t="s">
        <v>207</v>
      </c>
      <c r="E21" s="470"/>
      <c r="F21" s="301">
        <v>11065793</v>
      </c>
      <c r="G21" s="301">
        <v>8375039</v>
      </c>
      <c r="H21" s="301">
        <v>19440832</v>
      </c>
      <c r="I21" s="301">
        <v>4639464</v>
      </c>
      <c r="J21" s="301">
        <v>18942286</v>
      </c>
      <c r="K21" s="548">
        <v>23581750</v>
      </c>
      <c r="N21" s="282">
        <f t="shared" si="2"/>
        <v>0</v>
      </c>
      <c r="O21" s="282">
        <f t="shared" si="3"/>
        <v>0</v>
      </c>
      <c r="P21" s="100"/>
      <c r="Q21" s="100"/>
    </row>
    <row r="22" spans="2:17" s="88" customFormat="1" ht="15.6" x14ac:dyDescent="0.3">
      <c r="B22" s="89"/>
      <c r="C22" s="358" t="s">
        <v>368</v>
      </c>
      <c r="D22" s="288" t="s">
        <v>208</v>
      </c>
      <c r="E22" s="470"/>
      <c r="F22" s="301">
        <v>38085</v>
      </c>
      <c r="G22" s="301">
        <v>3237</v>
      </c>
      <c r="H22" s="301">
        <v>41322</v>
      </c>
      <c r="I22" s="301">
        <v>38085</v>
      </c>
      <c r="J22" s="301">
        <v>11322</v>
      </c>
      <c r="K22" s="548">
        <v>49407</v>
      </c>
      <c r="N22" s="282">
        <f t="shared" si="2"/>
        <v>0</v>
      </c>
      <c r="O22" s="282">
        <f t="shared" si="3"/>
        <v>0</v>
      </c>
      <c r="P22" s="100"/>
      <c r="Q22" s="100"/>
    </row>
    <row r="23" spans="2:17" s="100" customFormat="1" ht="15.6" x14ac:dyDescent="0.3">
      <c r="B23" s="103"/>
      <c r="C23" s="358" t="s">
        <v>383</v>
      </c>
      <c r="D23" s="288" t="s">
        <v>381</v>
      </c>
      <c r="E23" s="470"/>
      <c r="F23" s="301">
        <v>8322422</v>
      </c>
      <c r="G23" s="301">
        <v>0</v>
      </c>
      <c r="H23" s="301">
        <v>8322422</v>
      </c>
      <c r="I23" s="301">
        <v>8024285</v>
      </c>
      <c r="J23" s="301">
        <v>0</v>
      </c>
      <c r="K23" s="548">
        <v>8024285</v>
      </c>
      <c r="N23" s="282">
        <f t="shared" si="2"/>
        <v>0</v>
      </c>
      <c r="O23" s="282">
        <f t="shared" si="3"/>
        <v>0</v>
      </c>
    </row>
    <row r="24" spans="2:17" s="100" customFormat="1" ht="15.6" x14ac:dyDescent="0.3">
      <c r="B24" s="103"/>
      <c r="C24" s="360" t="s">
        <v>66</v>
      </c>
      <c r="D24" s="349" t="s">
        <v>386</v>
      </c>
      <c r="E24" s="470" t="s">
        <v>347</v>
      </c>
      <c r="F24" s="300">
        <v>4847797</v>
      </c>
      <c r="G24" s="300">
        <v>468916</v>
      </c>
      <c r="H24" s="300">
        <v>5316713</v>
      </c>
      <c r="I24" s="300">
        <v>306027</v>
      </c>
      <c r="J24" s="300">
        <v>14991</v>
      </c>
      <c r="K24" s="547">
        <v>321018</v>
      </c>
      <c r="N24" s="282">
        <f t="shared" si="2"/>
        <v>0</v>
      </c>
      <c r="O24" s="282">
        <f t="shared" si="3"/>
        <v>0</v>
      </c>
    </row>
    <row r="25" spans="2:17" s="88" customFormat="1" ht="31.2" x14ac:dyDescent="0.3">
      <c r="B25" s="89"/>
      <c r="C25" s="358" t="s">
        <v>384</v>
      </c>
      <c r="D25" s="288" t="s">
        <v>387</v>
      </c>
      <c r="E25" s="472"/>
      <c r="F25" s="301">
        <v>4847797</v>
      </c>
      <c r="G25" s="301">
        <v>468916</v>
      </c>
      <c r="H25" s="301">
        <v>5316713</v>
      </c>
      <c r="I25" s="301">
        <v>306027</v>
      </c>
      <c r="J25" s="301">
        <v>14991</v>
      </c>
      <c r="K25" s="548">
        <v>321018</v>
      </c>
      <c r="N25" s="282">
        <f t="shared" si="2"/>
        <v>0</v>
      </c>
      <c r="O25" s="282">
        <f t="shared" si="3"/>
        <v>0</v>
      </c>
      <c r="P25" s="100"/>
      <c r="Q25" s="100"/>
    </row>
    <row r="26" spans="2:17" s="88" customFormat="1" ht="31.2" x14ac:dyDescent="0.3">
      <c r="B26" s="89"/>
      <c r="C26" s="358" t="s">
        <v>385</v>
      </c>
      <c r="D26" s="288" t="s">
        <v>388</v>
      </c>
      <c r="E26" s="470"/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548">
        <v>0</v>
      </c>
      <c r="N26" s="282">
        <f t="shared" si="2"/>
        <v>0</v>
      </c>
      <c r="O26" s="282">
        <f t="shared" si="3"/>
        <v>0</v>
      </c>
      <c r="P26" s="100"/>
      <c r="Q26" s="100"/>
    </row>
    <row r="27" spans="2:17" s="88" customFormat="1" ht="31.2" x14ac:dyDescent="0.3">
      <c r="B27" s="89"/>
      <c r="C27" s="362" t="s">
        <v>38</v>
      </c>
      <c r="D27" s="351" t="s">
        <v>566</v>
      </c>
      <c r="E27" s="470" t="s">
        <v>348</v>
      </c>
      <c r="F27" s="300">
        <v>110511795</v>
      </c>
      <c r="G27" s="300">
        <v>67835251</v>
      </c>
      <c r="H27" s="300">
        <v>178347046</v>
      </c>
      <c r="I27" s="300">
        <v>108200668</v>
      </c>
      <c r="J27" s="300">
        <v>28932258</v>
      </c>
      <c r="K27" s="547">
        <v>137132926</v>
      </c>
      <c r="N27" s="282">
        <f t="shared" si="2"/>
        <v>0</v>
      </c>
      <c r="O27" s="282">
        <f t="shared" si="3"/>
        <v>0</v>
      </c>
      <c r="P27" s="100"/>
      <c r="Q27" s="100"/>
    </row>
    <row r="28" spans="2:17" s="88" customFormat="1" ht="15.6" x14ac:dyDescent="0.3">
      <c r="B28" s="89"/>
      <c r="C28" s="357" t="s">
        <v>39</v>
      </c>
      <c r="D28" s="348" t="s">
        <v>390</v>
      </c>
      <c r="E28" s="470"/>
      <c r="F28" s="300">
        <v>85452141</v>
      </c>
      <c r="G28" s="300">
        <v>60821838</v>
      </c>
      <c r="H28" s="300">
        <v>146273979</v>
      </c>
      <c r="I28" s="300">
        <v>84492335</v>
      </c>
      <c r="J28" s="300">
        <v>28327207</v>
      </c>
      <c r="K28" s="547">
        <v>112819542</v>
      </c>
      <c r="N28" s="282">
        <f t="shared" si="2"/>
        <v>0</v>
      </c>
      <c r="O28" s="282">
        <f t="shared" si="3"/>
        <v>0</v>
      </c>
      <c r="P28" s="100"/>
      <c r="Q28" s="100"/>
    </row>
    <row r="29" spans="2:17" s="100" customFormat="1" ht="15.6" x14ac:dyDescent="0.3">
      <c r="B29" s="89"/>
      <c r="C29" s="360" t="s">
        <v>40</v>
      </c>
      <c r="D29" s="352" t="s">
        <v>392</v>
      </c>
      <c r="E29" s="473"/>
      <c r="F29" s="300">
        <v>5857282</v>
      </c>
      <c r="G29" s="300">
        <v>8095139</v>
      </c>
      <c r="H29" s="300">
        <v>13952421</v>
      </c>
      <c r="I29" s="300">
        <v>7803926</v>
      </c>
      <c r="J29" s="300">
        <v>1743625</v>
      </c>
      <c r="K29" s="547">
        <v>9547551</v>
      </c>
      <c r="N29" s="282">
        <f t="shared" si="2"/>
        <v>0</v>
      </c>
      <c r="O29" s="282">
        <f t="shared" si="3"/>
        <v>0</v>
      </c>
    </row>
    <row r="30" spans="2:17" s="100" customFormat="1" ht="15.6" x14ac:dyDescent="0.3">
      <c r="B30" s="103"/>
      <c r="C30" s="360" t="s">
        <v>41</v>
      </c>
      <c r="D30" s="349" t="s">
        <v>567</v>
      </c>
      <c r="E30" s="470"/>
      <c r="F30" s="300">
        <v>21037665</v>
      </c>
      <c r="G30" s="300">
        <v>0</v>
      </c>
      <c r="H30" s="300">
        <v>21037665</v>
      </c>
      <c r="I30" s="300">
        <v>18024103</v>
      </c>
      <c r="J30" s="300">
        <v>0</v>
      </c>
      <c r="K30" s="547">
        <v>18024103</v>
      </c>
      <c r="N30" s="282">
        <f>+H30-F30-G30</f>
        <v>0</v>
      </c>
      <c r="O30" s="282">
        <f>+K30-I30-J30</f>
        <v>0</v>
      </c>
    </row>
    <row r="31" spans="2:17" s="88" customFormat="1" ht="15.6" x14ac:dyDescent="0.3">
      <c r="B31" s="89"/>
      <c r="C31" s="358" t="s">
        <v>288</v>
      </c>
      <c r="D31" s="350" t="s">
        <v>207</v>
      </c>
      <c r="E31" s="470"/>
      <c r="F31" s="301">
        <v>21037665</v>
      </c>
      <c r="G31" s="301">
        <v>0</v>
      </c>
      <c r="H31" s="301">
        <v>21037665</v>
      </c>
      <c r="I31" s="301">
        <v>18024103</v>
      </c>
      <c r="J31" s="301">
        <v>0</v>
      </c>
      <c r="K31" s="548">
        <v>18024103</v>
      </c>
      <c r="N31" s="282">
        <f>+H31-F31-G31</f>
        <v>0</v>
      </c>
      <c r="O31" s="282">
        <f>+K31-I31-J31</f>
        <v>0</v>
      </c>
      <c r="P31" s="100"/>
      <c r="Q31" s="100"/>
    </row>
    <row r="32" spans="2:17" s="100" customFormat="1" ht="15.6" x14ac:dyDescent="0.3">
      <c r="B32" s="103"/>
      <c r="C32" s="358" t="s">
        <v>289</v>
      </c>
      <c r="D32" s="350" t="s">
        <v>381</v>
      </c>
      <c r="E32" s="472"/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548">
        <v>0</v>
      </c>
      <c r="N32" s="282">
        <f>+H32-F32-G32</f>
        <v>0</v>
      </c>
      <c r="O32" s="282">
        <f>+K32-I32-J32</f>
        <v>0</v>
      </c>
    </row>
    <row r="33" spans="2:17" s="100" customFormat="1" ht="15.6" x14ac:dyDescent="0.3">
      <c r="B33" s="103"/>
      <c r="C33" s="361" t="s">
        <v>393</v>
      </c>
      <c r="D33" s="348" t="s">
        <v>389</v>
      </c>
      <c r="E33" s="470"/>
      <c r="F33" s="300">
        <v>-1835293</v>
      </c>
      <c r="G33" s="300">
        <v>-1081726</v>
      </c>
      <c r="H33" s="300">
        <v>-2917019</v>
      </c>
      <c r="I33" s="300">
        <v>-2119696</v>
      </c>
      <c r="J33" s="300">
        <v>-1138574</v>
      </c>
      <c r="K33" s="547">
        <v>-3258270</v>
      </c>
      <c r="N33" s="282">
        <f t="shared" si="2"/>
        <v>0</v>
      </c>
      <c r="O33" s="282">
        <f t="shared" si="3"/>
        <v>0</v>
      </c>
    </row>
    <row r="34" spans="2:17" s="100" customFormat="1" ht="31.2" x14ac:dyDescent="0.3">
      <c r="B34" s="103"/>
      <c r="C34" s="248" t="s">
        <v>50</v>
      </c>
      <c r="D34" s="249" t="s">
        <v>329</v>
      </c>
      <c r="E34" s="470" t="s">
        <v>349</v>
      </c>
      <c r="F34" s="300">
        <v>16219</v>
      </c>
      <c r="G34" s="300">
        <v>0</v>
      </c>
      <c r="H34" s="300">
        <v>16219</v>
      </c>
      <c r="I34" s="300">
        <v>1521</v>
      </c>
      <c r="J34" s="300">
        <v>0</v>
      </c>
      <c r="K34" s="547">
        <v>1521</v>
      </c>
      <c r="N34" s="282">
        <f t="shared" si="2"/>
        <v>0</v>
      </c>
      <c r="O34" s="282">
        <f t="shared" si="3"/>
        <v>0</v>
      </c>
    </row>
    <row r="35" spans="2:17" s="88" customFormat="1" ht="15.6" x14ac:dyDescent="0.3">
      <c r="B35" s="89"/>
      <c r="C35" s="359" t="s">
        <v>52</v>
      </c>
      <c r="D35" s="247" t="s">
        <v>394</v>
      </c>
      <c r="E35" s="472"/>
      <c r="F35" s="301">
        <v>16219</v>
      </c>
      <c r="G35" s="301">
        <v>0</v>
      </c>
      <c r="H35" s="301">
        <v>16219</v>
      </c>
      <c r="I35" s="301">
        <v>1521</v>
      </c>
      <c r="J35" s="301">
        <v>0</v>
      </c>
      <c r="K35" s="548">
        <v>1521</v>
      </c>
      <c r="N35" s="282">
        <f t="shared" si="2"/>
        <v>0</v>
      </c>
      <c r="O35" s="282">
        <f t="shared" si="3"/>
        <v>0</v>
      </c>
      <c r="P35" s="100"/>
      <c r="Q35" s="100"/>
    </row>
    <row r="36" spans="2:17" s="88" customFormat="1" ht="15.6" x14ac:dyDescent="0.3">
      <c r="B36" s="89"/>
      <c r="C36" s="364" t="s">
        <v>54</v>
      </c>
      <c r="D36" s="247" t="s">
        <v>306</v>
      </c>
      <c r="E36" s="472"/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548">
        <v>0</v>
      </c>
      <c r="N36" s="282">
        <f t="shared" si="2"/>
        <v>0</v>
      </c>
      <c r="O36" s="282">
        <f t="shared" si="3"/>
        <v>0</v>
      </c>
      <c r="P36" s="100"/>
      <c r="Q36" s="100"/>
    </row>
    <row r="37" spans="2:17" s="88" customFormat="1" ht="15.6" x14ac:dyDescent="0.3">
      <c r="B37" s="89"/>
      <c r="C37" s="360" t="s">
        <v>60</v>
      </c>
      <c r="D37" s="349" t="s">
        <v>395</v>
      </c>
      <c r="E37" s="471"/>
      <c r="F37" s="300">
        <v>67600</v>
      </c>
      <c r="G37" s="300">
        <v>0</v>
      </c>
      <c r="H37" s="300">
        <v>67600</v>
      </c>
      <c r="I37" s="300">
        <v>22600</v>
      </c>
      <c r="J37" s="300">
        <v>0</v>
      </c>
      <c r="K37" s="547">
        <v>22600</v>
      </c>
      <c r="N37" s="282">
        <f t="shared" si="2"/>
        <v>0</v>
      </c>
      <c r="O37" s="282">
        <f t="shared" si="3"/>
        <v>0</v>
      </c>
      <c r="P37" s="100"/>
      <c r="Q37" s="100"/>
    </row>
    <row r="38" spans="2:17" s="88" customFormat="1" ht="15.6" x14ac:dyDescent="0.3">
      <c r="B38" s="89"/>
      <c r="C38" s="365" t="s">
        <v>168</v>
      </c>
      <c r="D38" s="352" t="s">
        <v>396</v>
      </c>
      <c r="E38" s="470" t="s">
        <v>350</v>
      </c>
      <c r="F38" s="300">
        <v>67500</v>
      </c>
      <c r="G38" s="300">
        <v>0</v>
      </c>
      <c r="H38" s="300">
        <v>67500</v>
      </c>
      <c r="I38" s="300">
        <v>22500</v>
      </c>
      <c r="J38" s="300">
        <v>0</v>
      </c>
      <c r="K38" s="547">
        <v>22500</v>
      </c>
      <c r="N38" s="282">
        <f t="shared" si="2"/>
        <v>0</v>
      </c>
      <c r="O38" s="282">
        <f t="shared" si="3"/>
        <v>0</v>
      </c>
      <c r="P38" s="100"/>
      <c r="Q38" s="100"/>
    </row>
    <row r="39" spans="2:17" s="88" customFormat="1" ht="15.6" x14ac:dyDescent="0.3">
      <c r="B39" s="89"/>
      <c r="C39" s="364" t="s">
        <v>169</v>
      </c>
      <c r="D39" s="247" t="s">
        <v>397</v>
      </c>
      <c r="E39" s="470"/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548">
        <v>0</v>
      </c>
      <c r="N39" s="282">
        <f t="shared" si="2"/>
        <v>0</v>
      </c>
      <c r="O39" s="282">
        <f t="shared" si="3"/>
        <v>0</v>
      </c>
      <c r="P39" s="100"/>
      <c r="Q39" s="100"/>
    </row>
    <row r="40" spans="2:17" s="88" customFormat="1" ht="15.6" x14ac:dyDescent="0.3">
      <c r="B40" s="89"/>
      <c r="C40" s="364" t="s">
        <v>170</v>
      </c>
      <c r="D40" s="247" t="s">
        <v>212</v>
      </c>
      <c r="E40" s="470"/>
      <c r="F40" s="301">
        <v>67500</v>
      </c>
      <c r="G40" s="301">
        <v>0</v>
      </c>
      <c r="H40" s="301">
        <v>67500</v>
      </c>
      <c r="I40" s="301">
        <v>22500</v>
      </c>
      <c r="J40" s="301">
        <v>0</v>
      </c>
      <c r="K40" s="548">
        <v>22500</v>
      </c>
      <c r="N40" s="282">
        <f t="shared" si="2"/>
        <v>0</v>
      </c>
      <c r="O40" s="282">
        <f t="shared" si="3"/>
        <v>0</v>
      </c>
      <c r="P40" s="100"/>
      <c r="Q40" s="100"/>
    </row>
    <row r="41" spans="2:17" s="88" customFormat="1" ht="15.6" x14ac:dyDescent="0.3">
      <c r="B41" s="89"/>
      <c r="C41" s="366" t="s">
        <v>68</v>
      </c>
      <c r="D41" s="352" t="s">
        <v>398</v>
      </c>
      <c r="E41" s="470" t="s">
        <v>351</v>
      </c>
      <c r="F41" s="300">
        <v>100</v>
      </c>
      <c r="G41" s="300">
        <v>0</v>
      </c>
      <c r="H41" s="300">
        <v>100</v>
      </c>
      <c r="I41" s="300">
        <v>100</v>
      </c>
      <c r="J41" s="300">
        <v>0</v>
      </c>
      <c r="K41" s="547">
        <v>100</v>
      </c>
      <c r="N41" s="282">
        <f t="shared" si="2"/>
        <v>0</v>
      </c>
      <c r="O41" s="282">
        <f t="shared" si="3"/>
        <v>0</v>
      </c>
      <c r="P41" s="100"/>
      <c r="Q41" s="100"/>
    </row>
    <row r="42" spans="2:17" s="88" customFormat="1" ht="15.6" x14ac:dyDescent="0.3">
      <c r="B42" s="89"/>
      <c r="C42" s="367" t="s">
        <v>172</v>
      </c>
      <c r="D42" s="247" t="s">
        <v>213</v>
      </c>
      <c r="E42" s="470"/>
      <c r="F42" s="301">
        <v>100</v>
      </c>
      <c r="G42" s="301">
        <v>0</v>
      </c>
      <c r="H42" s="301">
        <v>100</v>
      </c>
      <c r="I42" s="301">
        <v>100</v>
      </c>
      <c r="J42" s="301">
        <v>0</v>
      </c>
      <c r="K42" s="548">
        <v>100</v>
      </c>
      <c r="N42" s="282">
        <f t="shared" si="2"/>
        <v>0</v>
      </c>
      <c r="O42" s="282">
        <f t="shared" si="3"/>
        <v>0</v>
      </c>
      <c r="P42" s="100"/>
      <c r="Q42" s="100"/>
    </row>
    <row r="43" spans="2:17" s="88" customFormat="1" ht="15.6" x14ac:dyDescent="0.3">
      <c r="B43" s="89"/>
      <c r="C43" s="367" t="s">
        <v>173</v>
      </c>
      <c r="D43" s="247" t="s">
        <v>214</v>
      </c>
      <c r="E43" s="470"/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548">
        <v>0</v>
      </c>
      <c r="N43" s="282">
        <f t="shared" si="2"/>
        <v>0</v>
      </c>
      <c r="O43" s="282">
        <f t="shared" si="3"/>
        <v>0</v>
      </c>
      <c r="P43" s="100"/>
      <c r="Q43" s="100"/>
    </row>
    <row r="44" spans="2:17" s="100" customFormat="1" ht="15.6" x14ac:dyDescent="0.3">
      <c r="B44" s="103"/>
      <c r="C44" s="366" t="s">
        <v>301</v>
      </c>
      <c r="D44" s="353" t="s">
        <v>399</v>
      </c>
      <c r="E44" s="470" t="s">
        <v>352</v>
      </c>
      <c r="F44" s="300">
        <v>0</v>
      </c>
      <c r="G44" s="300">
        <v>0</v>
      </c>
      <c r="H44" s="300">
        <v>0</v>
      </c>
      <c r="I44" s="300">
        <v>0</v>
      </c>
      <c r="J44" s="300">
        <v>0</v>
      </c>
      <c r="K44" s="547">
        <v>0</v>
      </c>
      <c r="N44" s="282">
        <f t="shared" si="2"/>
        <v>0</v>
      </c>
      <c r="O44" s="282">
        <f t="shared" si="3"/>
        <v>0</v>
      </c>
    </row>
    <row r="45" spans="2:17" s="100" customFormat="1" ht="15.6" x14ac:dyDescent="0.3">
      <c r="B45" s="103"/>
      <c r="C45" s="364" t="s">
        <v>400</v>
      </c>
      <c r="D45" s="354" t="s">
        <v>397</v>
      </c>
      <c r="E45" s="472"/>
      <c r="F45" s="301">
        <v>0</v>
      </c>
      <c r="G45" s="301">
        <v>0</v>
      </c>
      <c r="H45" s="301">
        <v>0</v>
      </c>
      <c r="I45" s="301">
        <v>0</v>
      </c>
      <c r="J45" s="301">
        <v>0</v>
      </c>
      <c r="K45" s="548">
        <v>0</v>
      </c>
      <c r="N45" s="282">
        <f t="shared" si="2"/>
        <v>0</v>
      </c>
      <c r="O45" s="282">
        <f t="shared" si="3"/>
        <v>0</v>
      </c>
    </row>
    <row r="46" spans="2:17" s="100" customFormat="1" ht="15.6" x14ac:dyDescent="0.3">
      <c r="B46" s="103"/>
      <c r="C46" s="364" t="s">
        <v>401</v>
      </c>
      <c r="D46" s="354" t="s">
        <v>212</v>
      </c>
      <c r="E46" s="472"/>
      <c r="F46" s="301">
        <v>0</v>
      </c>
      <c r="G46" s="301">
        <v>0</v>
      </c>
      <c r="H46" s="301">
        <v>0</v>
      </c>
      <c r="I46" s="301">
        <v>0</v>
      </c>
      <c r="J46" s="301">
        <v>0</v>
      </c>
      <c r="K46" s="548">
        <v>0</v>
      </c>
      <c r="N46" s="282">
        <f t="shared" si="2"/>
        <v>0</v>
      </c>
      <c r="O46" s="282">
        <f t="shared" si="3"/>
        <v>0</v>
      </c>
    </row>
    <row r="47" spans="2:17" s="100" customFormat="1" ht="15.6" x14ac:dyDescent="0.3">
      <c r="B47" s="103"/>
      <c r="C47" s="368" t="s">
        <v>61</v>
      </c>
      <c r="D47" s="353" t="s">
        <v>86</v>
      </c>
      <c r="E47" s="470" t="s">
        <v>353</v>
      </c>
      <c r="F47" s="300">
        <v>8183430</v>
      </c>
      <c r="G47" s="300">
        <v>0</v>
      </c>
      <c r="H47" s="300">
        <v>8183430</v>
      </c>
      <c r="I47" s="300">
        <v>6073948</v>
      </c>
      <c r="J47" s="300">
        <v>0</v>
      </c>
      <c r="K47" s="547">
        <v>6073948</v>
      </c>
      <c r="N47" s="282">
        <f t="shared" si="2"/>
        <v>0</v>
      </c>
      <c r="O47" s="282">
        <f t="shared" si="3"/>
        <v>0</v>
      </c>
    </row>
    <row r="48" spans="2:17" s="100" customFormat="1" ht="15.6" x14ac:dyDescent="0.3">
      <c r="B48" s="103"/>
      <c r="C48" s="360" t="s">
        <v>62</v>
      </c>
      <c r="D48" s="353" t="s">
        <v>88</v>
      </c>
      <c r="E48" s="470" t="s">
        <v>354</v>
      </c>
      <c r="F48" s="300">
        <v>960308</v>
      </c>
      <c r="G48" s="300">
        <v>0</v>
      </c>
      <c r="H48" s="300">
        <v>960308</v>
      </c>
      <c r="I48" s="300">
        <v>403625</v>
      </c>
      <c r="J48" s="300">
        <v>0</v>
      </c>
      <c r="K48" s="547">
        <v>403625</v>
      </c>
      <c r="N48" s="282">
        <f t="shared" si="2"/>
        <v>0</v>
      </c>
      <c r="O48" s="282">
        <f t="shared" si="3"/>
        <v>0</v>
      </c>
    </row>
    <row r="49" spans="2:17" s="100" customFormat="1" ht="15.6" x14ac:dyDescent="0.3">
      <c r="B49" s="103"/>
      <c r="C49" s="363" t="s">
        <v>74</v>
      </c>
      <c r="D49" s="355" t="s">
        <v>89</v>
      </c>
      <c r="E49" s="470"/>
      <c r="F49" s="301">
        <v>0</v>
      </c>
      <c r="G49" s="301">
        <v>0</v>
      </c>
      <c r="H49" s="301">
        <v>0</v>
      </c>
      <c r="I49" s="301">
        <v>0</v>
      </c>
      <c r="J49" s="301">
        <v>0</v>
      </c>
      <c r="K49" s="548">
        <v>0</v>
      </c>
      <c r="N49" s="282">
        <f t="shared" si="2"/>
        <v>0</v>
      </c>
      <c r="O49" s="282">
        <f t="shared" si="3"/>
        <v>0</v>
      </c>
    </row>
    <row r="50" spans="2:17" s="100" customFormat="1" ht="15.6" x14ac:dyDescent="0.3">
      <c r="B50" s="103"/>
      <c r="C50" s="363" t="s">
        <v>75</v>
      </c>
      <c r="D50" s="355" t="s">
        <v>73</v>
      </c>
      <c r="E50" s="470"/>
      <c r="F50" s="301">
        <v>960308</v>
      </c>
      <c r="G50" s="301">
        <v>0</v>
      </c>
      <c r="H50" s="301">
        <v>960308</v>
      </c>
      <c r="I50" s="301">
        <v>403625</v>
      </c>
      <c r="J50" s="301">
        <v>0</v>
      </c>
      <c r="K50" s="548">
        <v>403625</v>
      </c>
      <c r="N50" s="282">
        <f t="shared" si="2"/>
        <v>0</v>
      </c>
      <c r="O50" s="282">
        <f t="shared" si="3"/>
        <v>0</v>
      </c>
    </row>
    <row r="51" spans="2:17" s="106" customFormat="1" ht="15.6" x14ac:dyDescent="0.3">
      <c r="B51" s="105"/>
      <c r="C51" s="366" t="s">
        <v>63</v>
      </c>
      <c r="D51" s="249" t="s">
        <v>328</v>
      </c>
      <c r="E51" s="470" t="s">
        <v>355</v>
      </c>
      <c r="F51" s="304">
        <v>0</v>
      </c>
      <c r="G51" s="304">
        <v>0</v>
      </c>
      <c r="H51" s="304">
        <v>0</v>
      </c>
      <c r="I51" s="304">
        <v>0</v>
      </c>
      <c r="J51" s="304">
        <v>0</v>
      </c>
      <c r="K51" s="549">
        <v>0</v>
      </c>
      <c r="N51" s="282">
        <f t="shared" si="2"/>
        <v>0</v>
      </c>
      <c r="O51" s="282">
        <f t="shared" si="3"/>
        <v>0</v>
      </c>
      <c r="P51" s="100"/>
      <c r="Q51" s="100"/>
    </row>
    <row r="52" spans="2:17" s="100" customFormat="1" ht="15.6" x14ac:dyDescent="0.3">
      <c r="B52" s="103"/>
      <c r="C52" s="368" t="s">
        <v>76</v>
      </c>
      <c r="D52" s="353" t="s">
        <v>402</v>
      </c>
      <c r="E52" s="470"/>
      <c r="F52" s="300">
        <v>518686</v>
      </c>
      <c r="G52" s="300">
        <v>0</v>
      </c>
      <c r="H52" s="300">
        <v>518686</v>
      </c>
      <c r="I52" s="300">
        <v>0</v>
      </c>
      <c r="J52" s="300">
        <v>0</v>
      </c>
      <c r="K52" s="547">
        <v>0</v>
      </c>
      <c r="N52" s="282">
        <f t="shared" si="2"/>
        <v>0</v>
      </c>
      <c r="O52" s="282">
        <f t="shared" si="3"/>
        <v>0</v>
      </c>
    </row>
    <row r="53" spans="2:17" s="100" customFormat="1" ht="15.6" x14ac:dyDescent="0.3">
      <c r="B53" s="103"/>
      <c r="C53" s="366" t="s">
        <v>79</v>
      </c>
      <c r="D53" s="353" t="s">
        <v>403</v>
      </c>
      <c r="E53" s="470" t="s">
        <v>609</v>
      </c>
      <c r="F53" s="300">
        <v>1661191</v>
      </c>
      <c r="G53" s="300">
        <v>0</v>
      </c>
      <c r="H53" s="300">
        <v>1661191</v>
      </c>
      <c r="I53" s="300">
        <v>1751378</v>
      </c>
      <c r="J53" s="300">
        <v>0</v>
      </c>
      <c r="K53" s="547">
        <v>1751378</v>
      </c>
      <c r="N53" s="282">
        <f t="shared" si="2"/>
        <v>0</v>
      </c>
      <c r="O53" s="282">
        <f t="shared" si="3"/>
        <v>0</v>
      </c>
    </row>
    <row r="54" spans="2:17" s="100" customFormat="1" ht="15.6" x14ac:dyDescent="0.3">
      <c r="B54" s="103"/>
      <c r="C54" s="366" t="s">
        <v>80</v>
      </c>
      <c r="D54" s="353" t="s">
        <v>91</v>
      </c>
      <c r="E54" s="470" t="s">
        <v>610</v>
      </c>
      <c r="F54" s="300">
        <v>8560917</v>
      </c>
      <c r="G54" s="300">
        <v>146112</v>
      </c>
      <c r="H54" s="300">
        <v>8707029</v>
      </c>
      <c r="I54" s="300">
        <v>1186604</v>
      </c>
      <c r="J54" s="300">
        <v>781201</v>
      </c>
      <c r="K54" s="547">
        <v>1967805</v>
      </c>
      <c r="N54" s="282">
        <f t="shared" si="2"/>
        <v>0</v>
      </c>
      <c r="O54" s="282">
        <f t="shared" si="3"/>
        <v>0</v>
      </c>
    </row>
    <row r="55" spans="2:17" s="100" customFormat="1" ht="15.6" x14ac:dyDescent="0.3">
      <c r="B55" s="103"/>
      <c r="C55" s="245"/>
      <c r="D55" s="246"/>
      <c r="E55" s="102"/>
      <c r="F55" s="300"/>
      <c r="G55" s="300"/>
      <c r="H55" s="300"/>
      <c r="I55" s="300"/>
      <c r="J55" s="300"/>
      <c r="K55" s="547"/>
      <c r="N55" s="282">
        <f t="shared" si="2"/>
        <v>0</v>
      </c>
      <c r="O55" s="282">
        <f t="shared" si="3"/>
        <v>0</v>
      </c>
    </row>
    <row r="56" spans="2:17" s="88" customFormat="1" ht="18" x14ac:dyDescent="0.35">
      <c r="B56" s="108"/>
      <c r="C56" s="251"/>
      <c r="D56" s="252" t="s">
        <v>404</v>
      </c>
      <c r="E56" s="109"/>
      <c r="F56" s="305">
        <v>176825726</v>
      </c>
      <c r="G56" s="305">
        <v>113314361</v>
      </c>
      <c r="H56" s="305">
        <v>290140087</v>
      </c>
      <c r="I56" s="305">
        <v>148328778</v>
      </c>
      <c r="J56" s="305">
        <v>91884163</v>
      </c>
      <c r="K56" s="236">
        <v>240212941</v>
      </c>
      <c r="N56" s="282">
        <f t="shared" si="2"/>
        <v>0</v>
      </c>
      <c r="O56" s="282">
        <f t="shared" si="3"/>
        <v>0</v>
      </c>
      <c r="P56" s="100"/>
      <c r="Q56" s="100"/>
    </row>
    <row r="57" spans="2:17" s="88" customFormat="1" ht="15.6" x14ac:dyDescent="0.3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6" x14ac:dyDescent="0.3">
      <c r="B58" s="579"/>
      <c r="C58" s="579"/>
      <c r="D58" s="579"/>
      <c r="E58" s="579"/>
      <c r="F58" s="579"/>
      <c r="G58" s="579"/>
      <c r="H58" s="579"/>
      <c r="I58" s="579"/>
      <c r="J58" s="579"/>
      <c r="K58" s="579"/>
    </row>
    <row r="59" spans="2:17" s="88" customFormat="1" ht="13.8" x14ac:dyDescent="0.25">
      <c r="B59" s="20"/>
      <c r="C59" s="20"/>
      <c r="D59" s="20"/>
      <c r="E59" s="156"/>
      <c r="F59" s="114"/>
      <c r="G59" s="114"/>
      <c r="H59" s="111"/>
      <c r="I59" s="111"/>
      <c r="J59" s="111"/>
      <c r="K59" s="115"/>
    </row>
    <row r="60" spans="2:17" s="88" customFormat="1" ht="13.8" x14ac:dyDescent="0.25">
      <c r="B60" s="20"/>
      <c r="C60" s="20"/>
      <c r="D60" s="20"/>
      <c r="E60" s="156"/>
      <c r="F60" s="114"/>
      <c r="G60" s="114"/>
      <c r="H60" s="111"/>
      <c r="I60" s="111"/>
      <c r="J60" s="111"/>
      <c r="K60" s="116"/>
    </row>
    <row r="61" spans="2:17" x14ac:dyDescent="0.25">
      <c r="B61" s="117"/>
      <c r="C61" s="117"/>
      <c r="D61" s="117" t="s">
        <v>303</v>
      </c>
      <c r="E61" s="157"/>
      <c r="F61" s="118"/>
      <c r="G61" s="118"/>
      <c r="H61" s="150">
        <f>H56-y!H52</f>
        <v>0</v>
      </c>
      <c r="I61" s="35"/>
      <c r="J61" s="35"/>
      <c r="K61" s="150">
        <f>K56-y!K52</f>
        <v>0</v>
      </c>
    </row>
    <row r="62" spans="2:17" x14ac:dyDescent="0.25">
      <c r="B62" s="117"/>
      <c r="C62" s="117"/>
      <c r="D62" s="117" t="s">
        <v>304</v>
      </c>
      <c r="E62" s="157"/>
      <c r="F62" s="118"/>
      <c r="G62" s="118"/>
      <c r="H62" s="150">
        <f>+y!H49-kz!F71</f>
        <v>0</v>
      </c>
      <c r="I62" s="35"/>
      <c r="J62" s="35"/>
    </row>
    <row r="63" spans="2:17" x14ac:dyDescent="0.25">
      <c r="B63" s="117"/>
      <c r="C63" s="117"/>
      <c r="D63" s="117"/>
      <c r="E63" s="157"/>
      <c r="F63" s="118"/>
      <c r="G63" s="118"/>
      <c r="H63" s="35"/>
      <c r="I63" s="35"/>
      <c r="J63" s="35"/>
    </row>
    <row r="64" spans="2:17" x14ac:dyDescent="0.25">
      <c r="F64" s="281">
        <f t="shared" ref="F64:K64" si="4">+F10-F11-F16-F20-F24</f>
        <v>0</v>
      </c>
      <c r="G64" s="281">
        <f t="shared" si="4"/>
        <v>0</v>
      </c>
      <c r="H64" s="281">
        <f t="shared" si="4"/>
        <v>0</v>
      </c>
      <c r="I64" s="281">
        <f t="shared" si="4"/>
        <v>0</v>
      </c>
      <c r="J64" s="281">
        <f t="shared" si="4"/>
        <v>0</v>
      </c>
      <c r="K64" s="281">
        <f t="shared" si="4"/>
        <v>0</v>
      </c>
    </row>
    <row r="65" spans="6:11" x14ac:dyDescent="0.25">
      <c r="F65" s="281">
        <f t="shared" ref="F65:K65" si="5">+F11-F12-F13-F14-F15</f>
        <v>0</v>
      </c>
      <c r="G65" s="281">
        <f t="shared" si="5"/>
        <v>0</v>
      </c>
      <c r="H65" s="281">
        <f t="shared" si="5"/>
        <v>0</v>
      </c>
      <c r="I65" s="281">
        <f t="shared" si="5"/>
        <v>0</v>
      </c>
      <c r="J65" s="281">
        <f t="shared" si="5"/>
        <v>0</v>
      </c>
      <c r="K65" s="281">
        <f t="shared" si="5"/>
        <v>0</v>
      </c>
    </row>
    <row r="66" spans="6:11" x14ac:dyDescent="0.25">
      <c r="F66" s="281">
        <f t="shared" ref="F66:K66" si="6">+F16-F17-F18-F19</f>
        <v>0</v>
      </c>
      <c r="G66" s="281">
        <f t="shared" si="6"/>
        <v>0</v>
      </c>
      <c r="H66" s="281">
        <f t="shared" si="6"/>
        <v>0</v>
      </c>
      <c r="I66" s="281">
        <f t="shared" si="6"/>
        <v>0</v>
      </c>
      <c r="J66" s="281">
        <f t="shared" si="6"/>
        <v>0</v>
      </c>
      <c r="K66" s="281">
        <f t="shared" si="6"/>
        <v>0</v>
      </c>
    </row>
    <row r="67" spans="6:11" x14ac:dyDescent="0.25">
      <c r="F67" s="281">
        <f t="shared" ref="F67:K67" si="7">+F20-F21-F22-F23</f>
        <v>0</v>
      </c>
      <c r="G67" s="281">
        <f t="shared" si="7"/>
        <v>0</v>
      </c>
      <c r="H67" s="281">
        <f t="shared" si="7"/>
        <v>0</v>
      </c>
      <c r="I67" s="281">
        <f t="shared" si="7"/>
        <v>0</v>
      </c>
      <c r="J67" s="281">
        <f t="shared" si="7"/>
        <v>0</v>
      </c>
      <c r="K67" s="281">
        <f t="shared" si="7"/>
        <v>0</v>
      </c>
    </row>
    <row r="68" spans="6:11" x14ac:dyDescent="0.25">
      <c r="F68" s="281">
        <f t="shared" ref="F68:K68" si="8">+F24-F25-F26</f>
        <v>0</v>
      </c>
      <c r="G68" s="281">
        <f t="shared" si="8"/>
        <v>0</v>
      </c>
      <c r="H68" s="281">
        <f t="shared" si="8"/>
        <v>0</v>
      </c>
      <c r="I68" s="281">
        <f t="shared" si="8"/>
        <v>0</v>
      </c>
      <c r="J68" s="281">
        <f t="shared" si="8"/>
        <v>0</v>
      </c>
      <c r="K68" s="281">
        <f t="shared" si="8"/>
        <v>0</v>
      </c>
    </row>
    <row r="69" spans="6:11" x14ac:dyDescent="0.25">
      <c r="F69" s="281">
        <f t="shared" ref="F69:K69" si="9">+F27-F28-F29-F30-F33</f>
        <v>0</v>
      </c>
      <c r="G69" s="281">
        <f t="shared" si="9"/>
        <v>0</v>
      </c>
      <c r="H69" s="281">
        <f t="shared" si="9"/>
        <v>0</v>
      </c>
      <c r="I69" s="281">
        <f t="shared" si="9"/>
        <v>0</v>
      </c>
      <c r="J69" s="281">
        <f t="shared" si="9"/>
        <v>0</v>
      </c>
      <c r="K69" s="281">
        <f t="shared" si="9"/>
        <v>0</v>
      </c>
    </row>
    <row r="70" spans="6:11" x14ac:dyDescent="0.25">
      <c r="F70" s="281">
        <f t="shared" ref="F70:K70" si="10">+F30-F31-F32</f>
        <v>0</v>
      </c>
      <c r="G70" s="281">
        <f t="shared" si="10"/>
        <v>0</v>
      </c>
      <c r="H70" s="281">
        <f t="shared" si="10"/>
        <v>0</v>
      </c>
      <c r="I70" s="281">
        <f t="shared" si="10"/>
        <v>0</v>
      </c>
      <c r="J70" s="281">
        <f t="shared" si="10"/>
        <v>0</v>
      </c>
      <c r="K70" s="281">
        <f t="shared" si="10"/>
        <v>0</v>
      </c>
    </row>
    <row r="71" spans="6:11" x14ac:dyDescent="0.25">
      <c r="F71" s="281">
        <f t="shared" ref="F71:K71" si="11">+F34-F35-F36</f>
        <v>0</v>
      </c>
      <c r="G71" s="281">
        <f t="shared" si="11"/>
        <v>0</v>
      </c>
      <c r="H71" s="281">
        <f t="shared" si="11"/>
        <v>0</v>
      </c>
      <c r="I71" s="281">
        <f t="shared" si="11"/>
        <v>0</v>
      </c>
      <c r="J71" s="281">
        <f t="shared" si="11"/>
        <v>0</v>
      </c>
      <c r="K71" s="281">
        <f t="shared" si="11"/>
        <v>0</v>
      </c>
    </row>
    <row r="72" spans="6:11" x14ac:dyDescent="0.25">
      <c r="F72" s="281">
        <f t="shared" ref="F72:K72" si="12">+F37-F38-F41-F44</f>
        <v>0</v>
      </c>
      <c r="G72" s="281">
        <f t="shared" si="12"/>
        <v>0</v>
      </c>
      <c r="H72" s="281">
        <f t="shared" si="12"/>
        <v>0</v>
      </c>
      <c r="I72" s="281">
        <f t="shared" si="12"/>
        <v>0</v>
      </c>
      <c r="J72" s="281">
        <f t="shared" si="12"/>
        <v>0</v>
      </c>
      <c r="K72" s="281">
        <f t="shared" si="12"/>
        <v>0</v>
      </c>
    </row>
    <row r="73" spans="6:11" x14ac:dyDescent="0.25">
      <c r="F73" s="281">
        <f t="shared" ref="F73:K73" si="13">+F38-F39-F40</f>
        <v>0</v>
      </c>
      <c r="G73" s="281">
        <f t="shared" si="13"/>
        <v>0</v>
      </c>
      <c r="H73" s="281">
        <f t="shared" si="13"/>
        <v>0</v>
      </c>
      <c r="I73" s="281">
        <f t="shared" si="13"/>
        <v>0</v>
      </c>
      <c r="J73" s="281">
        <f t="shared" si="13"/>
        <v>0</v>
      </c>
      <c r="K73" s="281">
        <f t="shared" si="13"/>
        <v>0</v>
      </c>
    </row>
    <row r="74" spans="6:11" x14ac:dyDescent="0.25">
      <c r="F74" s="281">
        <f t="shared" ref="F74:K74" si="14">+F41-F42-F43</f>
        <v>0</v>
      </c>
      <c r="G74" s="281">
        <f t="shared" si="14"/>
        <v>0</v>
      </c>
      <c r="H74" s="281">
        <f t="shared" si="14"/>
        <v>0</v>
      </c>
      <c r="I74" s="281">
        <f t="shared" si="14"/>
        <v>0</v>
      </c>
      <c r="J74" s="281">
        <f t="shared" si="14"/>
        <v>0</v>
      </c>
      <c r="K74" s="281">
        <f t="shared" si="14"/>
        <v>0</v>
      </c>
    </row>
    <row r="75" spans="6:11" x14ac:dyDescent="0.25">
      <c r="F75" s="281">
        <f t="shared" ref="F75:K75" si="15">+F44-F45-F46</f>
        <v>0</v>
      </c>
      <c r="G75" s="281">
        <f t="shared" si="15"/>
        <v>0</v>
      </c>
      <c r="H75" s="281">
        <f t="shared" si="15"/>
        <v>0</v>
      </c>
      <c r="I75" s="281">
        <f t="shared" si="15"/>
        <v>0</v>
      </c>
      <c r="J75" s="281">
        <f t="shared" si="15"/>
        <v>0</v>
      </c>
      <c r="K75" s="281">
        <f t="shared" si="15"/>
        <v>0</v>
      </c>
    </row>
    <row r="76" spans="6:11" x14ac:dyDescent="0.25">
      <c r="F76" s="281">
        <f t="shared" ref="F76:K76" si="16">+F37-F38-F41-F44</f>
        <v>0</v>
      </c>
      <c r="G76" s="281">
        <f t="shared" si="16"/>
        <v>0</v>
      </c>
      <c r="H76" s="281">
        <f t="shared" si="16"/>
        <v>0</v>
      </c>
      <c r="I76" s="281">
        <f t="shared" si="16"/>
        <v>0</v>
      </c>
      <c r="J76" s="281">
        <f t="shared" si="16"/>
        <v>0</v>
      </c>
      <c r="K76" s="281">
        <f t="shared" si="16"/>
        <v>0</v>
      </c>
    </row>
    <row r="77" spans="6:11" x14ac:dyDescent="0.25">
      <c r="F77" s="281">
        <f t="shared" ref="F77:K77" si="17">+F38-SUM(F39:F40)</f>
        <v>0</v>
      </c>
      <c r="G77" s="281">
        <f t="shared" si="17"/>
        <v>0</v>
      </c>
      <c r="H77" s="281">
        <f t="shared" si="17"/>
        <v>0</v>
      </c>
      <c r="I77" s="281">
        <f t="shared" si="17"/>
        <v>0</v>
      </c>
      <c r="J77" s="281">
        <f t="shared" si="17"/>
        <v>0</v>
      </c>
      <c r="K77" s="281">
        <f t="shared" si="17"/>
        <v>0</v>
      </c>
    </row>
    <row r="78" spans="6:11" x14ac:dyDescent="0.25">
      <c r="F78" s="281">
        <f t="shared" ref="F78:K78" si="18">+F41-SUM(F42:F43)</f>
        <v>0</v>
      </c>
      <c r="G78" s="281">
        <f t="shared" si="18"/>
        <v>0</v>
      </c>
      <c r="H78" s="281">
        <f t="shared" si="18"/>
        <v>0</v>
      </c>
      <c r="I78" s="281">
        <f t="shared" si="18"/>
        <v>0</v>
      </c>
      <c r="J78" s="281">
        <f t="shared" si="18"/>
        <v>0</v>
      </c>
      <c r="K78" s="281">
        <f t="shared" si="18"/>
        <v>0</v>
      </c>
    </row>
    <row r="79" spans="6:11" x14ac:dyDescent="0.25">
      <c r="F79" s="281">
        <f t="shared" ref="F79:K79" si="19">+F44-SUM(F45:F46)</f>
        <v>0</v>
      </c>
      <c r="G79" s="281">
        <f t="shared" si="19"/>
        <v>0</v>
      </c>
      <c r="H79" s="281">
        <f t="shared" si="19"/>
        <v>0</v>
      </c>
      <c r="I79" s="281">
        <f t="shared" si="19"/>
        <v>0</v>
      </c>
      <c r="J79" s="281">
        <f t="shared" si="19"/>
        <v>0</v>
      </c>
      <c r="K79" s="281">
        <f t="shared" si="19"/>
        <v>0</v>
      </c>
    </row>
    <row r="80" spans="6:11" x14ac:dyDescent="0.25">
      <c r="F80" s="281">
        <f t="shared" ref="F80:K80" si="20">+F48-SUM(F49:F50)</f>
        <v>0</v>
      </c>
      <c r="G80" s="281">
        <f t="shared" si="20"/>
        <v>0</v>
      </c>
      <c r="H80" s="281">
        <f t="shared" si="20"/>
        <v>0</v>
      </c>
      <c r="I80" s="281">
        <f t="shared" si="20"/>
        <v>0</v>
      </c>
      <c r="J80" s="281">
        <f t="shared" si="20"/>
        <v>0</v>
      </c>
      <c r="K80" s="281">
        <f t="shared" si="20"/>
        <v>0</v>
      </c>
    </row>
    <row r="81" spans="6:11" x14ac:dyDescent="0.25">
      <c r="F81" s="281">
        <f t="shared" ref="F81:K81" si="21">+F56-F10-F27-F34-F37-F47-F48-F51-F52-F53-F54</f>
        <v>0</v>
      </c>
      <c r="G81" s="281">
        <f t="shared" si="21"/>
        <v>0</v>
      </c>
      <c r="H81" s="281">
        <f t="shared" si="21"/>
        <v>0</v>
      </c>
      <c r="I81" s="281">
        <f t="shared" si="21"/>
        <v>0</v>
      </c>
      <c r="J81" s="281">
        <f t="shared" si="21"/>
        <v>0</v>
      </c>
      <c r="K81" s="281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ColWidth="9.109375" defaultRowHeight="15.6" x14ac:dyDescent="0.3"/>
  <cols>
    <col min="1" max="1" width="2.44140625" style="25" customWidth="1"/>
    <col min="2" max="2" width="3.6640625" style="25" customWidth="1"/>
    <col min="3" max="3" width="9" style="136" bestFit="1" customWidth="1"/>
    <col min="4" max="4" width="55.6640625" style="25" customWidth="1"/>
    <col min="5" max="5" width="8.44140625" style="137" customWidth="1"/>
    <col min="6" max="6" width="14.6640625" style="112" customWidth="1"/>
    <col min="7" max="7" width="14.6640625" style="16" customWidth="1"/>
    <col min="8" max="11" width="14.6640625" style="112" customWidth="1"/>
    <col min="12" max="16384" width="9.109375" style="25"/>
  </cols>
  <sheetData>
    <row r="1" spans="2:15" ht="9.9" customHeight="1" x14ac:dyDescent="0.3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3">
      <c r="B2" s="576" t="s">
        <v>594</v>
      </c>
      <c r="C2" s="577"/>
      <c r="D2" s="577"/>
      <c r="E2" s="577"/>
      <c r="F2" s="577"/>
      <c r="G2" s="577"/>
      <c r="H2" s="577"/>
      <c r="I2" s="577"/>
      <c r="J2" s="577"/>
      <c r="K2" s="578"/>
    </row>
    <row r="3" spans="2:15" ht="9.9" customHeight="1" x14ac:dyDescent="0.3">
      <c r="B3" s="425"/>
      <c r="C3" s="429"/>
      <c r="D3" s="18"/>
      <c r="E3" s="123"/>
      <c r="F3" s="18"/>
      <c r="G3" s="18"/>
      <c r="H3" s="18"/>
      <c r="I3" s="18"/>
      <c r="J3" s="18"/>
      <c r="K3" s="90"/>
    </row>
    <row r="4" spans="2:15" ht="9.9" customHeight="1" x14ac:dyDescent="0.3">
      <c r="B4" s="91"/>
      <c r="C4" s="124"/>
      <c r="D4" s="8"/>
      <c r="E4" s="125"/>
      <c r="F4" s="597" t="s">
        <v>358</v>
      </c>
      <c r="G4" s="597"/>
      <c r="H4" s="597"/>
      <c r="I4" s="597" t="s">
        <v>358</v>
      </c>
      <c r="J4" s="597"/>
      <c r="K4" s="599"/>
    </row>
    <row r="5" spans="2:15" ht="15.75" customHeight="1" x14ac:dyDescent="0.3">
      <c r="B5" s="89"/>
      <c r="C5" s="122"/>
      <c r="D5" s="16"/>
      <c r="E5" s="126"/>
      <c r="F5" s="598"/>
      <c r="G5" s="598"/>
      <c r="H5" s="598"/>
      <c r="I5" s="598"/>
      <c r="J5" s="598"/>
      <c r="K5" s="600"/>
    </row>
    <row r="6" spans="2:15" ht="15.75" customHeight="1" x14ac:dyDescent="0.3">
      <c r="B6" s="89"/>
      <c r="C6" s="122"/>
      <c r="D6" s="16"/>
      <c r="E6" s="126"/>
      <c r="F6" s="93"/>
      <c r="G6" s="94" t="s">
        <v>69</v>
      </c>
      <c r="H6" s="424"/>
      <c r="I6" s="421"/>
      <c r="J6" s="421" t="s">
        <v>70</v>
      </c>
      <c r="K6" s="422"/>
    </row>
    <row r="7" spans="2:15" ht="15.75" customHeight="1" x14ac:dyDescent="0.3">
      <c r="B7" s="89"/>
      <c r="C7" s="122"/>
      <c r="D7" s="16"/>
      <c r="E7" s="126"/>
      <c r="F7" s="581" t="s">
        <v>305</v>
      </c>
      <c r="G7" s="582"/>
      <c r="H7" s="583"/>
      <c r="I7" s="595" t="s">
        <v>305</v>
      </c>
      <c r="J7" s="595"/>
      <c r="K7" s="596"/>
    </row>
    <row r="8" spans="2:15" ht="18.75" customHeight="1" x14ac:dyDescent="0.3">
      <c r="B8" s="89"/>
      <c r="C8" s="122"/>
      <c r="D8" s="22" t="s">
        <v>449</v>
      </c>
      <c r="E8" s="126" t="s">
        <v>2</v>
      </c>
      <c r="F8" s="96"/>
      <c r="G8" s="97" t="s">
        <v>602</v>
      </c>
      <c r="H8" s="427"/>
      <c r="I8" s="96"/>
      <c r="J8" s="97" t="s">
        <v>599</v>
      </c>
      <c r="K8" s="544"/>
    </row>
    <row r="9" spans="2:15" x14ac:dyDescent="0.3">
      <c r="B9" s="89"/>
      <c r="C9" s="122"/>
      <c r="D9" s="16"/>
      <c r="E9" s="593" t="s">
        <v>361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5" ht="3.75" hidden="1" customHeight="1" x14ac:dyDescent="0.3">
      <c r="B10" s="5"/>
      <c r="C10" s="6"/>
      <c r="D10" s="12"/>
      <c r="E10" s="594"/>
      <c r="F10" s="127"/>
      <c r="G10" s="128"/>
      <c r="H10" s="428"/>
      <c r="I10" s="127"/>
      <c r="J10" s="128"/>
      <c r="K10" s="550"/>
    </row>
    <row r="11" spans="2:15" s="130" customFormat="1" x14ac:dyDescent="0.3">
      <c r="B11" s="129"/>
      <c r="C11" s="340" t="s">
        <v>36</v>
      </c>
      <c r="D11" s="284" t="s">
        <v>92</v>
      </c>
      <c r="E11" s="485" t="s">
        <v>343</v>
      </c>
      <c r="F11" s="552">
        <v>100522707</v>
      </c>
      <c r="G11" s="552">
        <v>87556467</v>
      </c>
      <c r="H11" s="552">
        <v>188079174</v>
      </c>
      <c r="I11" s="299">
        <v>99131265</v>
      </c>
      <c r="J11" s="299">
        <v>77817163</v>
      </c>
      <c r="K11" s="546">
        <v>176948428</v>
      </c>
      <c r="N11" s="298">
        <f>+H11-F11-G11</f>
        <v>0</v>
      </c>
      <c r="O11" s="298">
        <f>+K11-I11-J11</f>
        <v>0</v>
      </c>
    </row>
    <row r="12" spans="2:15" s="130" customFormat="1" x14ac:dyDescent="0.3">
      <c r="B12" s="26"/>
      <c r="C12" s="253" t="s">
        <v>38</v>
      </c>
      <c r="D12" s="254" t="s">
        <v>405</v>
      </c>
      <c r="E12" s="486" t="s">
        <v>344</v>
      </c>
      <c r="F12" s="303">
        <v>24532732</v>
      </c>
      <c r="G12" s="303">
        <v>9284859</v>
      </c>
      <c r="H12" s="303">
        <v>33817591</v>
      </c>
      <c r="I12" s="300">
        <v>15841165</v>
      </c>
      <c r="J12" s="300">
        <v>9090751</v>
      </c>
      <c r="K12" s="547">
        <v>24931916</v>
      </c>
      <c r="N12" s="298">
        <f t="shared" ref="N12:N52" si="0">+H12-F12-G12</f>
        <v>0</v>
      </c>
      <c r="O12" s="298">
        <f t="shared" ref="O12:O52" si="1">+K12-I12-J12</f>
        <v>0</v>
      </c>
    </row>
    <row r="13" spans="2:15" s="130" customFormat="1" x14ac:dyDescent="0.3">
      <c r="B13" s="26"/>
      <c r="C13" s="253" t="s">
        <v>50</v>
      </c>
      <c r="D13" s="254" t="s">
        <v>331</v>
      </c>
      <c r="E13" s="486" t="s">
        <v>345</v>
      </c>
      <c r="F13" s="303">
        <v>15551677</v>
      </c>
      <c r="G13" s="303">
        <v>0</v>
      </c>
      <c r="H13" s="303">
        <v>15551677</v>
      </c>
      <c r="I13" s="300">
        <v>5447</v>
      </c>
      <c r="J13" s="300">
        <v>0</v>
      </c>
      <c r="K13" s="547">
        <v>5447</v>
      </c>
      <c r="N13" s="298">
        <f t="shared" si="0"/>
        <v>0</v>
      </c>
      <c r="O13" s="298">
        <f t="shared" si="1"/>
        <v>0</v>
      </c>
    </row>
    <row r="14" spans="2:15" x14ac:dyDescent="0.3">
      <c r="B14" s="5"/>
      <c r="C14" s="341" t="s">
        <v>60</v>
      </c>
      <c r="D14" s="285" t="s">
        <v>93</v>
      </c>
      <c r="E14" s="486"/>
      <c r="F14" s="303">
        <v>0</v>
      </c>
      <c r="G14" s="303">
        <v>0</v>
      </c>
      <c r="H14" s="303">
        <v>0</v>
      </c>
      <c r="I14" s="300">
        <v>0</v>
      </c>
      <c r="J14" s="300">
        <v>0</v>
      </c>
      <c r="K14" s="547">
        <v>0</v>
      </c>
      <c r="N14" s="298">
        <f t="shared" si="0"/>
        <v>0</v>
      </c>
      <c r="O14" s="298">
        <f t="shared" si="1"/>
        <v>0</v>
      </c>
    </row>
    <row r="15" spans="2:15" s="130" customFormat="1" ht="31.2" x14ac:dyDescent="0.3">
      <c r="B15" s="26"/>
      <c r="C15" s="342" t="s">
        <v>61</v>
      </c>
      <c r="D15" s="286" t="s">
        <v>406</v>
      </c>
      <c r="E15" s="486"/>
      <c r="F15" s="303">
        <v>0</v>
      </c>
      <c r="G15" s="303">
        <v>0</v>
      </c>
      <c r="H15" s="303">
        <v>0</v>
      </c>
      <c r="I15" s="300">
        <v>0</v>
      </c>
      <c r="J15" s="300">
        <v>0</v>
      </c>
      <c r="K15" s="547">
        <v>0</v>
      </c>
      <c r="N15" s="298">
        <f t="shared" si="0"/>
        <v>0</v>
      </c>
      <c r="O15" s="298">
        <f t="shared" si="1"/>
        <v>0</v>
      </c>
    </row>
    <row r="16" spans="2:15" s="130" customFormat="1" x14ac:dyDescent="0.3">
      <c r="B16" s="26"/>
      <c r="C16" s="343" t="s">
        <v>62</v>
      </c>
      <c r="D16" s="287" t="s">
        <v>407</v>
      </c>
      <c r="E16" s="486" t="s">
        <v>346</v>
      </c>
      <c r="F16" s="303">
        <v>1837804</v>
      </c>
      <c r="G16" s="303">
        <v>469169</v>
      </c>
      <c r="H16" s="303">
        <v>2306973</v>
      </c>
      <c r="I16" s="300">
        <v>182135</v>
      </c>
      <c r="J16" s="300">
        <v>288681</v>
      </c>
      <c r="K16" s="547">
        <v>470816</v>
      </c>
      <c r="N16" s="298">
        <f t="shared" si="0"/>
        <v>0</v>
      </c>
      <c r="O16" s="298">
        <f t="shared" si="1"/>
        <v>0</v>
      </c>
    </row>
    <row r="17" spans="2:15" s="130" customFormat="1" ht="31.2" x14ac:dyDescent="0.3">
      <c r="B17" s="26"/>
      <c r="C17" s="344" t="s">
        <v>74</v>
      </c>
      <c r="D17" s="288" t="s">
        <v>408</v>
      </c>
      <c r="E17" s="486"/>
      <c r="F17" s="302">
        <v>1837804</v>
      </c>
      <c r="G17" s="302">
        <v>469169</v>
      </c>
      <c r="H17" s="302">
        <v>2306973</v>
      </c>
      <c r="I17" s="302">
        <v>182135</v>
      </c>
      <c r="J17" s="302">
        <v>288681</v>
      </c>
      <c r="K17" s="548">
        <v>470816</v>
      </c>
      <c r="N17" s="298">
        <f t="shared" si="0"/>
        <v>0</v>
      </c>
      <c r="O17" s="298">
        <f t="shared" si="1"/>
        <v>0</v>
      </c>
    </row>
    <row r="18" spans="2:15" s="130" customFormat="1" ht="31.2" x14ac:dyDescent="0.3">
      <c r="B18" s="26"/>
      <c r="C18" s="344" t="s">
        <v>75</v>
      </c>
      <c r="D18" s="288" t="s">
        <v>409</v>
      </c>
      <c r="E18" s="486"/>
      <c r="F18" s="302">
        <v>0</v>
      </c>
      <c r="G18" s="302">
        <v>0</v>
      </c>
      <c r="H18" s="302">
        <v>0</v>
      </c>
      <c r="I18" s="302">
        <v>0</v>
      </c>
      <c r="J18" s="302">
        <v>0</v>
      </c>
      <c r="K18" s="548">
        <v>0</v>
      </c>
      <c r="N18" s="298">
        <f t="shared" si="0"/>
        <v>0</v>
      </c>
      <c r="O18" s="298">
        <f t="shared" si="1"/>
        <v>0</v>
      </c>
    </row>
    <row r="19" spans="2:15" s="130" customFormat="1" ht="31.2" x14ac:dyDescent="0.3">
      <c r="B19" s="26"/>
      <c r="C19" s="253" t="s">
        <v>63</v>
      </c>
      <c r="D19" s="285" t="s">
        <v>568</v>
      </c>
      <c r="E19" s="486" t="s">
        <v>347</v>
      </c>
      <c r="F19" s="303">
        <v>866843</v>
      </c>
      <c r="G19" s="303">
        <v>5575</v>
      </c>
      <c r="H19" s="303">
        <v>872418</v>
      </c>
      <c r="I19" s="300">
        <v>591066</v>
      </c>
      <c r="J19" s="300">
        <v>1921</v>
      </c>
      <c r="K19" s="547">
        <v>592987</v>
      </c>
      <c r="N19" s="298">
        <f t="shared" si="0"/>
        <v>0</v>
      </c>
      <c r="O19" s="298">
        <f t="shared" si="1"/>
        <v>0</v>
      </c>
    </row>
    <row r="20" spans="2:15" x14ac:dyDescent="0.3">
      <c r="B20" s="5"/>
      <c r="C20" s="253" t="s">
        <v>410</v>
      </c>
      <c r="D20" s="285" t="s">
        <v>94</v>
      </c>
      <c r="E20" s="486" t="s">
        <v>348</v>
      </c>
      <c r="F20" s="303">
        <v>1407746</v>
      </c>
      <c r="G20" s="553">
        <v>95000</v>
      </c>
      <c r="H20" s="303">
        <v>1502746</v>
      </c>
      <c r="I20" s="303">
        <v>2572322</v>
      </c>
      <c r="J20" s="307">
        <v>307370</v>
      </c>
      <c r="K20" s="547">
        <v>2879692</v>
      </c>
      <c r="N20" s="298">
        <f t="shared" si="0"/>
        <v>0</v>
      </c>
      <c r="O20" s="298">
        <f t="shared" si="1"/>
        <v>0</v>
      </c>
    </row>
    <row r="21" spans="2:15" s="130" customFormat="1" x14ac:dyDescent="0.3">
      <c r="B21" s="26"/>
      <c r="C21" s="346" t="s">
        <v>77</v>
      </c>
      <c r="D21" s="290" t="s">
        <v>217</v>
      </c>
      <c r="E21" s="486"/>
      <c r="F21" s="302">
        <v>0</v>
      </c>
      <c r="G21" s="302">
        <v>0</v>
      </c>
      <c r="H21" s="302">
        <v>0</v>
      </c>
      <c r="I21" s="301">
        <v>0</v>
      </c>
      <c r="J21" s="301">
        <v>0</v>
      </c>
      <c r="K21" s="548">
        <v>0</v>
      </c>
      <c r="N21" s="298">
        <f t="shared" si="0"/>
        <v>0</v>
      </c>
      <c r="O21" s="298">
        <f t="shared" si="1"/>
        <v>0</v>
      </c>
    </row>
    <row r="22" spans="2:15" s="130" customFormat="1" x14ac:dyDescent="0.3">
      <c r="B22" s="26"/>
      <c r="C22" s="346" t="s">
        <v>78</v>
      </c>
      <c r="D22" s="289" t="s">
        <v>229</v>
      </c>
      <c r="E22" s="486"/>
      <c r="F22" s="302">
        <v>1070173</v>
      </c>
      <c r="G22" s="302">
        <v>0</v>
      </c>
      <c r="H22" s="302">
        <v>1070173</v>
      </c>
      <c r="I22" s="301">
        <v>1108961</v>
      </c>
      <c r="J22" s="301">
        <v>0</v>
      </c>
      <c r="K22" s="548">
        <v>1108961</v>
      </c>
      <c r="N22" s="298">
        <f t="shared" si="0"/>
        <v>0</v>
      </c>
      <c r="O22" s="298">
        <f t="shared" si="1"/>
        <v>0</v>
      </c>
    </row>
    <row r="23" spans="2:15" s="130" customFormat="1" x14ac:dyDescent="0.3">
      <c r="B23" s="26"/>
      <c r="C23" s="346" t="s">
        <v>182</v>
      </c>
      <c r="D23" s="289" t="s">
        <v>307</v>
      </c>
      <c r="E23" s="486"/>
      <c r="F23" s="302">
        <v>0</v>
      </c>
      <c r="G23" s="302">
        <v>0</v>
      </c>
      <c r="H23" s="302">
        <v>0</v>
      </c>
      <c r="I23" s="301">
        <v>0</v>
      </c>
      <c r="J23" s="301">
        <v>0</v>
      </c>
      <c r="K23" s="548">
        <v>0</v>
      </c>
      <c r="N23" s="298">
        <f t="shared" si="0"/>
        <v>0</v>
      </c>
      <c r="O23" s="298">
        <f t="shared" si="1"/>
        <v>0</v>
      </c>
    </row>
    <row r="24" spans="2:15" s="130" customFormat="1" x14ac:dyDescent="0.3">
      <c r="B24" s="26"/>
      <c r="C24" s="346" t="s">
        <v>233</v>
      </c>
      <c r="D24" s="289" t="s">
        <v>95</v>
      </c>
      <c r="E24" s="486"/>
      <c r="F24" s="302">
        <v>337573</v>
      </c>
      <c r="G24" s="302">
        <v>95000</v>
      </c>
      <c r="H24" s="302">
        <v>432573</v>
      </c>
      <c r="I24" s="301">
        <v>1463361</v>
      </c>
      <c r="J24" s="301">
        <v>307370</v>
      </c>
      <c r="K24" s="548">
        <v>1770731</v>
      </c>
      <c r="N24" s="298">
        <f t="shared" si="0"/>
        <v>0</v>
      </c>
      <c r="O24" s="298">
        <f t="shared" si="1"/>
        <v>0</v>
      </c>
    </row>
    <row r="25" spans="2:15" s="130" customFormat="1" x14ac:dyDescent="0.3">
      <c r="B25" s="26"/>
      <c r="C25" s="253" t="s">
        <v>79</v>
      </c>
      <c r="D25" s="291" t="s">
        <v>411</v>
      </c>
      <c r="E25" s="486" t="s">
        <v>349</v>
      </c>
      <c r="F25" s="303">
        <v>778245</v>
      </c>
      <c r="G25" s="303">
        <v>0</v>
      </c>
      <c r="H25" s="303">
        <v>778245</v>
      </c>
      <c r="I25" s="300">
        <v>616689</v>
      </c>
      <c r="J25" s="300">
        <v>0</v>
      </c>
      <c r="K25" s="547">
        <v>616689</v>
      </c>
      <c r="N25" s="298">
        <f t="shared" si="0"/>
        <v>0</v>
      </c>
      <c r="O25" s="298">
        <f t="shared" si="1"/>
        <v>0</v>
      </c>
    </row>
    <row r="26" spans="2:15" x14ac:dyDescent="0.3">
      <c r="B26" s="5"/>
      <c r="C26" s="253" t="s">
        <v>80</v>
      </c>
      <c r="D26" s="291" t="s">
        <v>412</v>
      </c>
      <c r="E26" s="486" t="s">
        <v>350</v>
      </c>
      <c r="F26" s="303">
        <v>0</v>
      </c>
      <c r="G26" s="303">
        <v>0</v>
      </c>
      <c r="H26" s="303">
        <v>0</v>
      </c>
      <c r="I26" s="300">
        <v>0</v>
      </c>
      <c r="J26" s="300">
        <v>0</v>
      </c>
      <c r="K26" s="547">
        <v>0</v>
      </c>
      <c r="N26" s="298">
        <f t="shared" si="0"/>
        <v>0</v>
      </c>
      <c r="O26" s="298">
        <f t="shared" si="1"/>
        <v>0</v>
      </c>
    </row>
    <row r="27" spans="2:15" ht="46.8" x14ac:dyDescent="0.3">
      <c r="B27" s="5"/>
      <c r="C27" s="253" t="s">
        <v>81</v>
      </c>
      <c r="D27" s="283" t="s">
        <v>330</v>
      </c>
      <c r="E27" s="486" t="s">
        <v>351</v>
      </c>
      <c r="F27" s="303">
        <v>0</v>
      </c>
      <c r="G27" s="303">
        <v>0</v>
      </c>
      <c r="H27" s="303">
        <v>0</v>
      </c>
      <c r="I27" s="300">
        <v>0</v>
      </c>
      <c r="J27" s="300">
        <v>0</v>
      </c>
      <c r="K27" s="547">
        <v>0</v>
      </c>
      <c r="N27" s="298">
        <f t="shared" si="0"/>
        <v>0</v>
      </c>
      <c r="O27" s="298">
        <f t="shared" si="1"/>
        <v>0</v>
      </c>
    </row>
    <row r="28" spans="2:15" x14ac:dyDescent="0.3">
      <c r="B28" s="5"/>
      <c r="C28" s="346" t="s">
        <v>196</v>
      </c>
      <c r="D28" s="247" t="s">
        <v>394</v>
      </c>
      <c r="E28" s="486"/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548">
        <v>0</v>
      </c>
      <c r="N28" s="298">
        <f t="shared" si="0"/>
        <v>0</v>
      </c>
      <c r="O28" s="298">
        <f t="shared" si="1"/>
        <v>0</v>
      </c>
    </row>
    <row r="29" spans="2:15" x14ac:dyDescent="0.3">
      <c r="B29" s="5"/>
      <c r="C29" s="346" t="s">
        <v>197</v>
      </c>
      <c r="D29" s="247" t="s">
        <v>306</v>
      </c>
      <c r="E29" s="486"/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548">
        <v>0</v>
      </c>
      <c r="N29" s="298">
        <f t="shared" si="0"/>
        <v>0</v>
      </c>
      <c r="O29" s="298">
        <f t="shared" si="1"/>
        <v>0</v>
      </c>
    </row>
    <row r="30" spans="2:15" x14ac:dyDescent="0.3">
      <c r="B30" s="5"/>
      <c r="C30" s="253" t="s">
        <v>82</v>
      </c>
      <c r="D30" s="291" t="s">
        <v>413</v>
      </c>
      <c r="E30" s="486" t="s">
        <v>352</v>
      </c>
      <c r="F30" s="303">
        <v>0</v>
      </c>
      <c r="G30" s="303">
        <v>8824389</v>
      </c>
      <c r="H30" s="303">
        <v>8824389</v>
      </c>
      <c r="I30" s="300">
        <v>0</v>
      </c>
      <c r="J30" s="300">
        <v>7364950</v>
      </c>
      <c r="K30" s="547">
        <v>7364950</v>
      </c>
      <c r="N30" s="298">
        <f t="shared" si="0"/>
        <v>0</v>
      </c>
      <c r="O30" s="298">
        <f t="shared" si="1"/>
        <v>0</v>
      </c>
    </row>
    <row r="31" spans="2:15" x14ac:dyDescent="0.3">
      <c r="B31" s="5"/>
      <c r="C31" s="346" t="s">
        <v>231</v>
      </c>
      <c r="D31" s="292" t="s">
        <v>228</v>
      </c>
      <c r="E31" s="486"/>
      <c r="F31" s="302">
        <v>0</v>
      </c>
      <c r="G31" s="302">
        <v>8824389</v>
      </c>
      <c r="H31" s="302">
        <v>8824389</v>
      </c>
      <c r="I31" s="302">
        <v>0</v>
      </c>
      <c r="J31" s="302">
        <v>7364950</v>
      </c>
      <c r="K31" s="548">
        <v>7364950</v>
      </c>
      <c r="N31" s="298">
        <f t="shared" si="0"/>
        <v>0</v>
      </c>
      <c r="O31" s="298">
        <f t="shared" si="1"/>
        <v>0</v>
      </c>
    </row>
    <row r="32" spans="2:15" x14ac:dyDescent="0.3">
      <c r="B32" s="5"/>
      <c r="C32" s="346" t="s">
        <v>232</v>
      </c>
      <c r="D32" s="292" t="s">
        <v>414</v>
      </c>
      <c r="E32" s="486"/>
      <c r="F32" s="302">
        <v>0</v>
      </c>
      <c r="G32" s="302">
        <v>0</v>
      </c>
      <c r="H32" s="302">
        <v>0</v>
      </c>
      <c r="I32" s="301">
        <v>0</v>
      </c>
      <c r="J32" s="301">
        <v>0</v>
      </c>
      <c r="K32" s="548">
        <v>0</v>
      </c>
      <c r="N32" s="298">
        <f t="shared" si="0"/>
        <v>0</v>
      </c>
      <c r="O32" s="298">
        <f t="shared" si="1"/>
        <v>0</v>
      </c>
    </row>
    <row r="33" spans="2:15" s="133" customFormat="1" x14ac:dyDescent="0.3">
      <c r="B33" s="132"/>
      <c r="C33" s="341" t="s">
        <v>83</v>
      </c>
      <c r="D33" s="293" t="s">
        <v>415</v>
      </c>
      <c r="E33" s="486" t="s">
        <v>353</v>
      </c>
      <c r="F33" s="303">
        <v>10712191</v>
      </c>
      <c r="G33" s="553">
        <v>2969626</v>
      </c>
      <c r="H33" s="303">
        <v>13681817</v>
      </c>
      <c r="I33" s="300">
        <v>4062772</v>
      </c>
      <c r="J33" s="308">
        <v>2542835</v>
      </c>
      <c r="K33" s="547">
        <v>6605607</v>
      </c>
      <c r="N33" s="298">
        <f t="shared" si="0"/>
        <v>0</v>
      </c>
      <c r="O33" s="298">
        <f t="shared" si="1"/>
        <v>0</v>
      </c>
    </row>
    <row r="34" spans="2:15" s="133" customFormat="1" x14ac:dyDescent="0.3">
      <c r="B34" s="132"/>
      <c r="C34" s="253" t="s">
        <v>84</v>
      </c>
      <c r="D34" s="291" t="s">
        <v>559</v>
      </c>
      <c r="E34" s="486" t="s">
        <v>354</v>
      </c>
      <c r="F34" s="303">
        <v>24552741</v>
      </c>
      <c r="G34" s="553">
        <v>172316</v>
      </c>
      <c r="H34" s="303">
        <v>24725057</v>
      </c>
      <c r="I34" s="300">
        <v>19712535</v>
      </c>
      <c r="J34" s="308">
        <v>83874</v>
      </c>
      <c r="K34" s="547">
        <v>19796409</v>
      </c>
      <c r="N34" s="298">
        <f t="shared" si="0"/>
        <v>0</v>
      </c>
      <c r="O34" s="298">
        <f t="shared" si="1"/>
        <v>0</v>
      </c>
    </row>
    <row r="35" spans="2:15" s="133" customFormat="1" x14ac:dyDescent="0.3">
      <c r="B35" s="132"/>
      <c r="C35" s="345" t="s">
        <v>215</v>
      </c>
      <c r="D35" s="289" t="s">
        <v>96</v>
      </c>
      <c r="E35" s="486"/>
      <c r="F35" s="302">
        <v>2600000</v>
      </c>
      <c r="G35" s="554">
        <v>0</v>
      </c>
      <c r="H35" s="302">
        <v>2600000</v>
      </c>
      <c r="I35" s="301">
        <v>2600000</v>
      </c>
      <c r="J35" s="306">
        <v>0</v>
      </c>
      <c r="K35" s="548">
        <v>2600000</v>
      </c>
      <c r="N35" s="298">
        <f t="shared" si="0"/>
        <v>0</v>
      </c>
      <c r="O35" s="298">
        <f t="shared" si="1"/>
        <v>0</v>
      </c>
    </row>
    <row r="36" spans="2:15" x14ac:dyDescent="0.3">
      <c r="B36" s="5"/>
      <c r="C36" s="345" t="s">
        <v>216</v>
      </c>
      <c r="D36" s="289" t="s">
        <v>97</v>
      </c>
      <c r="E36" s="486"/>
      <c r="F36" s="302">
        <v>-92</v>
      </c>
      <c r="G36" s="554">
        <v>0</v>
      </c>
      <c r="H36" s="302">
        <v>-92</v>
      </c>
      <c r="I36" s="301">
        <v>-92</v>
      </c>
      <c r="J36" s="306">
        <v>0</v>
      </c>
      <c r="K36" s="548">
        <v>-92</v>
      </c>
      <c r="N36" s="298">
        <f t="shared" si="0"/>
        <v>0</v>
      </c>
      <c r="O36" s="298">
        <f t="shared" si="1"/>
        <v>0</v>
      </c>
    </row>
    <row r="37" spans="2:15" x14ac:dyDescent="0.3">
      <c r="B37" s="5"/>
      <c r="C37" s="345" t="s">
        <v>234</v>
      </c>
      <c r="D37" s="294" t="s">
        <v>98</v>
      </c>
      <c r="E37" s="486"/>
      <c r="F37" s="554">
        <v>0</v>
      </c>
      <c r="G37" s="554">
        <v>0</v>
      </c>
      <c r="H37" s="302">
        <v>0</v>
      </c>
      <c r="I37" s="306">
        <v>0</v>
      </c>
      <c r="J37" s="306">
        <v>0</v>
      </c>
      <c r="K37" s="548">
        <v>0</v>
      </c>
      <c r="L37" s="134"/>
      <c r="N37" s="298">
        <f t="shared" si="0"/>
        <v>0</v>
      </c>
      <c r="O37" s="298">
        <f t="shared" si="1"/>
        <v>0</v>
      </c>
    </row>
    <row r="38" spans="2:15" x14ac:dyDescent="0.3">
      <c r="B38" s="5"/>
      <c r="C38" s="345" t="s">
        <v>235</v>
      </c>
      <c r="D38" s="294" t="s">
        <v>99</v>
      </c>
      <c r="E38" s="486"/>
      <c r="F38" s="302">
        <v>0</v>
      </c>
      <c r="G38" s="554">
        <v>0</v>
      </c>
      <c r="H38" s="302">
        <v>0</v>
      </c>
      <c r="I38" s="301">
        <v>0</v>
      </c>
      <c r="J38" s="306">
        <v>0</v>
      </c>
      <c r="K38" s="548">
        <v>0</v>
      </c>
      <c r="N38" s="298">
        <f t="shared" si="0"/>
        <v>0</v>
      </c>
      <c r="O38" s="298">
        <f t="shared" si="1"/>
        <v>0</v>
      </c>
    </row>
    <row r="39" spans="2:15" x14ac:dyDescent="0.3">
      <c r="B39" s="5"/>
      <c r="C39" s="345" t="s">
        <v>236</v>
      </c>
      <c r="D39" s="294" t="s">
        <v>100</v>
      </c>
      <c r="E39" s="486"/>
      <c r="F39" s="302">
        <v>-92</v>
      </c>
      <c r="G39" s="302">
        <v>0</v>
      </c>
      <c r="H39" s="302">
        <v>-92</v>
      </c>
      <c r="I39" s="301">
        <v>-92</v>
      </c>
      <c r="J39" s="301">
        <v>0</v>
      </c>
      <c r="K39" s="548">
        <v>-92</v>
      </c>
      <c r="N39" s="298">
        <f t="shared" si="0"/>
        <v>0</v>
      </c>
      <c r="O39" s="298">
        <f t="shared" si="1"/>
        <v>0</v>
      </c>
    </row>
    <row r="40" spans="2:15" ht="28.2" x14ac:dyDescent="0.3">
      <c r="B40" s="5"/>
      <c r="C40" s="345" t="s">
        <v>237</v>
      </c>
      <c r="D40" s="294" t="s">
        <v>416</v>
      </c>
      <c r="E40" s="486"/>
      <c r="F40" s="302">
        <v>5888583</v>
      </c>
      <c r="G40" s="302">
        <v>0</v>
      </c>
      <c r="H40" s="302">
        <v>5888583</v>
      </c>
      <c r="I40" s="301">
        <v>4268618</v>
      </c>
      <c r="J40" s="301">
        <v>0</v>
      </c>
      <c r="K40" s="548">
        <v>4268618</v>
      </c>
      <c r="N40" s="298">
        <f t="shared" si="0"/>
        <v>0</v>
      </c>
      <c r="O40" s="298">
        <f t="shared" si="1"/>
        <v>0</v>
      </c>
    </row>
    <row r="41" spans="2:15" ht="28.2" x14ac:dyDescent="0.3">
      <c r="B41" s="5"/>
      <c r="C41" s="345" t="s">
        <v>238</v>
      </c>
      <c r="D41" s="294" t="s">
        <v>417</v>
      </c>
      <c r="E41" s="486"/>
      <c r="F41" s="302">
        <v>-260772</v>
      </c>
      <c r="G41" s="302">
        <v>172316</v>
      </c>
      <c r="H41" s="302">
        <v>-88456</v>
      </c>
      <c r="I41" s="301">
        <v>301525</v>
      </c>
      <c r="J41" s="301">
        <v>83874</v>
      </c>
      <c r="K41" s="548">
        <v>385399</v>
      </c>
      <c r="N41" s="298">
        <f t="shared" si="0"/>
        <v>0</v>
      </c>
      <c r="O41" s="298">
        <f t="shared" si="1"/>
        <v>0</v>
      </c>
    </row>
    <row r="42" spans="2:15" x14ac:dyDescent="0.3">
      <c r="B42" s="5"/>
      <c r="C42" s="345" t="s">
        <v>418</v>
      </c>
      <c r="D42" s="289" t="s">
        <v>101</v>
      </c>
      <c r="E42" s="486"/>
      <c r="F42" s="302">
        <v>12542484</v>
      </c>
      <c r="G42" s="302">
        <v>0</v>
      </c>
      <c r="H42" s="302">
        <v>12542484</v>
      </c>
      <c r="I42" s="301">
        <v>6698342</v>
      </c>
      <c r="J42" s="301">
        <v>0</v>
      </c>
      <c r="K42" s="548">
        <v>6698342</v>
      </c>
      <c r="N42" s="298">
        <f t="shared" si="0"/>
        <v>0</v>
      </c>
      <c r="O42" s="298">
        <f t="shared" si="1"/>
        <v>0</v>
      </c>
    </row>
    <row r="43" spans="2:15" x14ac:dyDescent="0.3">
      <c r="B43" s="5"/>
      <c r="C43" s="345" t="s">
        <v>419</v>
      </c>
      <c r="D43" s="294" t="s">
        <v>102</v>
      </c>
      <c r="E43" s="486"/>
      <c r="F43" s="302">
        <v>522535</v>
      </c>
      <c r="G43" s="302">
        <v>0</v>
      </c>
      <c r="H43" s="302">
        <v>522535</v>
      </c>
      <c r="I43" s="301">
        <v>379698</v>
      </c>
      <c r="J43" s="301">
        <v>0</v>
      </c>
      <c r="K43" s="548">
        <v>379698</v>
      </c>
      <c r="N43" s="298">
        <f t="shared" si="0"/>
        <v>0</v>
      </c>
      <c r="O43" s="298">
        <f t="shared" si="1"/>
        <v>0</v>
      </c>
    </row>
    <row r="44" spans="2:15" x14ac:dyDescent="0.3">
      <c r="B44" s="5"/>
      <c r="C44" s="345" t="s">
        <v>420</v>
      </c>
      <c r="D44" s="294" t="s">
        <v>103</v>
      </c>
      <c r="E44" s="486"/>
      <c r="F44" s="302">
        <v>0</v>
      </c>
      <c r="G44" s="302">
        <v>0</v>
      </c>
      <c r="H44" s="302">
        <v>0</v>
      </c>
      <c r="I44" s="301">
        <v>0</v>
      </c>
      <c r="J44" s="301">
        <v>0</v>
      </c>
      <c r="K44" s="548">
        <v>0</v>
      </c>
      <c r="N44" s="298">
        <f t="shared" si="0"/>
        <v>0</v>
      </c>
      <c r="O44" s="298">
        <f t="shared" si="1"/>
        <v>0</v>
      </c>
    </row>
    <row r="45" spans="2:15" x14ac:dyDescent="0.3">
      <c r="B45" s="5"/>
      <c r="C45" s="345" t="s">
        <v>421</v>
      </c>
      <c r="D45" s="294" t="s">
        <v>104</v>
      </c>
      <c r="E45" s="486"/>
      <c r="F45" s="302">
        <v>11917214</v>
      </c>
      <c r="G45" s="302">
        <v>0</v>
      </c>
      <c r="H45" s="302">
        <v>11917214</v>
      </c>
      <c r="I45" s="301">
        <v>6217778</v>
      </c>
      <c r="J45" s="301">
        <v>0</v>
      </c>
      <c r="K45" s="548">
        <v>6217778</v>
      </c>
      <c r="N45" s="298">
        <f t="shared" si="0"/>
        <v>0</v>
      </c>
      <c r="O45" s="298">
        <f t="shared" si="1"/>
        <v>0</v>
      </c>
    </row>
    <row r="46" spans="2:15" s="133" customFormat="1" x14ac:dyDescent="0.3">
      <c r="B46" s="132"/>
      <c r="C46" s="345" t="s">
        <v>422</v>
      </c>
      <c r="D46" s="294" t="s">
        <v>105</v>
      </c>
      <c r="E46" s="486"/>
      <c r="F46" s="302">
        <v>102735</v>
      </c>
      <c r="G46" s="302">
        <v>0</v>
      </c>
      <c r="H46" s="302">
        <v>102735</v>
      </c>
      <c r="I46" s="301">
        <v>100866</v>
      </c>
      <c r="J46" s="301">
        <v>0</v>
      </c>
      <c r="K46" s="548">
        <v>100866</v>
      </c>
      <c r="N46" s="298">
        <f t="shared" si="0"/>
        <v>0</v>
      </c>
      <c r="O46" s="298">
        <f t="shared" si="1"/>
        <v>0</v>
      </c>
    </row>
    <row r="47" spans="2:15" x14ac:dyDescent="0.3">
      <c r="B47" s="5"/>
      <c r="C47" s="345" t="s">
        <v>423</v>
      </c>
      <c r="D47" s="289" t="s">
        <v>106</v>
      </c>
      <c r="E47" s="486"/>
      <c r="F47" s="302">
        <v>3782538</v>
      </c>
      <c r="G47" s="302">
        <v>0</v>
      </c>
      <c r="H47" s="302">
        <v>3782538</v>
      </c>
      <c r="I47" s="301">
        <v>5844142</v>
      </c>
      <c r="J47" s="301">
        <v>0</v>
      </c>
      <c r="K47" s="548">
        <v>5844142</v>
      </c>
      <c r="N47" s="298">
        <f t="shared" si="0"/>
        <v>0</v>
      </c>
      <c r="O47" s="298">
        <f t="shared" si="1"/>
        <v>0</v>
      </c>
    </row>
    <row r="48" spans="2:15" s="133" customFormat="1" x14ac:dyDescent="0.3">
      <c r="B48" s="132"/>
      <c r="C48" s="345" t="s">
        <v>424</v>
      </c>
      <c r="D48" s="295" t="s">
        <v>425</v>
      </c>
      <c r="E48" s="486"/>
      <c r="F48" s="302">
        <v>0</v>
      </c>
      <c r="G48" s="302">
        <v>0</v>
      </c>
      <c r="H48" s="302">
        <v>0</v>
      </c>
      <c r="I48" s="301">
        <v>0</v>
      </c>
      <c r="J48" s="301">
        <v>0</v>
      </c>
      <c r="K48" s="548">
        <v>0</v>
      </c>
      <c r="N48" s="298">
        <f t="shared" si="0"/>
        <v>0</v>
      </c>
      <c r="O48" s="298">
        <f t="shared" si="1"/>
        <v>0</v>
      </c>
    </row>
    <row r="49" spans="2:15" x14ac:dyDescent="0.3">
      <c r="B49" s="5"/>
      <c r="C49" s="345" t="s">
        <v>426</v>
      </c>
      <c r="D49" s="295" t="s">
        <v>427</v>
      </c>
      <c r="E49" s="486"/>
      <c r="F49" s="302">
        <v>3782538</v>
      </c>
      <c r="G49" s="302">
        <v>0</v>
      </c>
      <c r="H49" s="302">
        <v>3782538</v>
      </c>
      <c r="I49" s="301">
        <v>5844142</v>
      </c>
      <c r="J49" s="301">
        <v>0</v>
      </c>
      <c r="K49" s="548">
        <v>5844142</v>
      </c>
      <c r="N49" s="298">
        <f t="shared" si="0"/>
        <v>0</v>
      </c>
      <c r="O49" s="298">
        <f t="shared" si="1"/>
        <v>0</v>
      </c>
    </row>
    <row r="50" spans="2:15" x14ac:dyDescent="0.3">
      <c r="B50" s="5"/>
      <c r="C50" s="345" t="s">
        <v>428</v>
      </c>
      <c r="D50" s="290" t="s">
        <v>429</v>
      </c>
      <c r="E50" s="487"/>
      <c r="F50" s="302">
        <v>0</v>
      </c>
      <c r="G50" s="302">
        <v>0</v>
      </c>
      <c r="H50" s="302">
        <v>0</v>
      </c>
      <c r="I50" s="301">
        <v>0</v>
      </c>
      <c r="J50" s="301">
        <v>0</v>
      </c>
      <c r="K50" s="548">
        <v>0</v>
      </c>
      <c r="N50" s="298">
        <f t="shared" si="0"/>
        <v>0</v>
      </c>
      <c r="O50" s="298">
        <f t="shared" si="1"/>
        <v>0</v>
      </c>
    </row>
    <row r="51" spans="2:15" x14ac:dyDescent="0.3">
      <c r="B51" s="5"/>
      <c r="C51" s="255"/>
      <c r="D51" s="290"/>
      <c r="E51" s="486"/>
      <c r="F51" s="302"/>
      <c r="G51" s="302"/>
      <c r="H51" s="302"/>
      <c r="I51" s="301"/>
      <c r="J51" s="301"/>
      <c r="K51" s="548"/>
      <c r="N51" s="298">
        <f t="shared" si="0"/>
        <v>0</v>
      </c>
      <c r="O51" s="298">
        <f t="shared" si="1"/>
        <v>0</v>
      </c>
    </row>
    <row r="52" spans="2:15" x14ac:dyDescent="0.3">
      <c r="B52" s="27"/>
      <c r="C52" s="256"/>
      <c r="D52" s="296" t="s">
        <v>430</v>
      </c>
      <c r="E52" s="488"/>
      <c r="F52" s="555">
        <v>180762686</v>
      </c>
      <c r="G52" s="555">
        <v>109377401</v>
      </c>
      <c r="H52" s="556">
        <v>290140087</v>
      </c>
      <c r="I52" s="305">
        <v>142715396</v>
      </c>
      <c r="J52" s="305">
        <v>97497545</v>
      </c>
      <c r="K52" s="236">
        <v>240212941</v>
      </c>
      <c r="N52" s="298">
        <f t="shared" si="0"/>
        <v>0</v>
      </c>
      <c r="O52" s="298">
        <f t="shared" si="1"/>
        <v>0</v>
      </c>
    </row>
    <row r="53" spans="2:15" x14ac:dyDescent="0.3">
      <c r="B53" s="7"/>
      <c r="C53" s="11"/>
      <c r="D53" s="12"/>
      <c r="E53" s="123"/>
      <c r="F53" s="135"/>
      <c r="H53" s="113"/>
    </row>
    <row r="54" spans="2:15" x14ac:dyDescent="0.3">
      <c r="B54" s="579"/>
      <c r="C54" s="579"/>
      <c r="D54" s="579"/>
      <c r="E54" s="579"/>
      <c r="F54" s="579"/>
      <c r="G54" s="579"/>
      <c r="H54" s="579"/>
      <c r="I54" s="579"/>
      <c r="J54" s="579"/>
      <c r="K54" s="579"/>
    </row>
    <row r="56" spans="2:15" x14ac:dyDescent="0.3">
      <c r="F56" s="297">
        <f t="shared" ref="F56:K56" si="2">+F16-SUM(F17:F18)</f>
        <v>0</v>
      </c>
      <c r="G56" s="297">
        <f t="shared" si="2"/>
        <v>0</v>
      </c>
      <c r="H56" s="297">
        <f t="shared" si="2"/>
        <v>0</v>
      </c>
      <c r="I56" s="297">
        <f t="shared" si="2"/>
        <v>0</v>
      </c>
      <c r="J56" s="297">
        <f t="shared" si="2"/>
        <v>0</v>
      </c>
      <c r="K56" s="297">
        <f t="shared" si="2"/>
        <v>0</v>
      </c>
    </row>
    <row r="57" spans="2:15" x14ac:dyDescent="0.3">
      <c r="F57" s="297">
        <f>+F20-SUM(F21:F24)</f>
        <v>0</v>
      </c>
      <c r="G57" s="297">
        <f t="shared" ref="G57:K57" si="3">+G20-SUM(G21:G24)</f>
        <v>0</v>
      </c>
      <c r="H57" s="297">
        <f t="shared" si="3"/>
        <v>0</v>
      </c>
      <c r="I57" s="297">
        <f t="shared" si="3"/>
        <v>0</v>
      </c>
      <c r="J57" s="297">
        <f t="shared" si="3"/>
        <v>0</v>
      </c>
      <c r="K57" s="297">
        <f t="shared" si="3"/>
        <v>0</v>
      </c>
    </row>
    <row r="58" spans="2:15" x14ac:dyDescent="0.3">
      <c r="F58" s="297">
        <f>+F27-SUM(F28:F29)</f>
        <v>0</v>
      </c>
      <c r="G58" s="297">
        <f t="shared" ref="G58:K58" si="4">+G27-SUM(G28:G29)</f>
        <v>0</v>
      </c>
      <c r="H58" s="297">
        <f t="shared" si="4"/>
        <v>0</v>
      </c>
      <c r="I58" s="297">
        <f t="shared" si="4"/>
        <v>0</v>
      </c>
      <c r="J58" s="297">
        <f t="shared" si="4"/>
        <v>0</v>
      </c>
      <c r="K58" s="297">
        <f t="shared" si="4"/>
        <v>0</v>
      </c>
    </row>
    <row r="59" spans="2:15" x14ac:dyDescent="0.3">
      <c r="F59" s="297">
        <f>+F30-SUM(F31:F32)</f>
        <v>0</v>
      </c>
      <c r="G59" s="297">
        <f t="shared" ref="G59:K59" si="5">+G30-SUM(G31:G32)</f>
        <v>0</v>
      </c>
      <c r="H59" s="297">
        <f t="shared" si="5"/>
        <v>0</v>
      </c>
      <c r="I59" s="297">
        <f t="shared" si="5"/>
        <v>0</v>
      </c>
      <c r="J59" s="297">
        <f t="shared" si="5"/>
        <v>0</v>
      </c>
      <c r="K59" s="297">
        <f t="shared" si="5"/>
        <v>0</v>
      </c>
    </row>
    <row r="60" spans="2:15" x14ac:dyDescent="0.3">
      <c r="F60" s="297">
        <f>+F34-F35-F36-F40-F41-F42-F47-F50</f>
        <v>0</v>
      </c>
      <c r="G60" s="297">
        <f t="shared" ref="G60:K60" si="6">+G34-G35-G36-G40-G41-G42-G47-G50</f>
        <v>0</v>
      </c>
      <c r="H60" s="297">
        <f t="shared" si="6"/>
        <v>0</v>
      </c>
      <c r="I60" s="297">
        <f t="shared" si="6"/>
        <v>0</v>
      </c>
      <c r="J60" s="297">
        <f t="shared" si="6"/>
        <v>0</v>
      </c>
      <c r="K60" s="297">
        <f t="shared" si="6"/>
        <v>0</v>
      </c>
    </row>
    <row r="61" spans="2:15" x14ac:dyDescent="0.3">
      <c r="F61" s="297">
        <f>+F36-SUM(F37:F39)</f>
        <v>0</v>
      </c>
      <c r="G61" s="297">
        <f t="shared" ref="G61:K61" si="7">+G36-SUM(G37:G39)</f>
        <v>0</v>
      </c>
      <c r="H61" s="297">
        <f t="shared" si="7"/>
        <v>0</v>
      </c>
      <c r="I61" s="297">
        <f t="shared" si="7"/>
        <v>0</v>
      </c>
      <c r="J61" s="297">
        <f t="shared" si="7"/>
        <v>0</v>
      </c>
      <c r="K61" s="297">
        <f t="shared" si="7"/>
        <v>0</v>
      </c>
    </row>
    <row r="62" spans="2:15" x14ac:dyDescent="0.3">
      <c r="F62" s="297">
        <f>+F42-SUM(F43:F46)</f>
        <v>0</v>
      </c>
      <c r="G62" s="297">
        <f t="shared" ref="G62:K62" si="8">+G42-SUM(G43:G46)</f>
        <v>0</v>
      </c>
      <c r="H62" s="297">
        <f t="shared" si="8"/>
        <v>0</v>
      </c>
      <c r="I62" s="297">
        <f t="shared" si="8"/>
        <v>0</v>
      </c>
      <c r="J62" s="297">
        <f t="shared" si="8"/>
        <v>0</v>
      </c>
      <c r="K62" s="297">
        <f t="shared" si="8"/>
        <v>0</v>
      </c>
    </row>
    <row r="63" spans="2:15" x14ac:dyDescent="0.3">
      <c r="F63" s="297">
        <f>+F47-SUM(F48:F49)</f>
        <v>0</v>
      </c>
      <c r="G63" s="297">
        <f t="shared" ref="G63:K63" si="9">+G47-SUM(G48:G49)</f>
        <v>0</v>
      </c>
      <c r="H63" s="297">
        <f t="shared" si="9"/>
        <v>0</v>
      </c>
      <c r="I63" s="297">
        <f t="shared" si="9"/>
        <v>0</v>
      </c>
      <c r="J63" s="297">
        <f t="shared" si="9"/>
        <v>0</v>
      </c>
      <c r="K63" s="297">
        <f t="shared" si="9"/>
        <v>0</v>
      </c>
    </row>
    <row r="64" spans="2:15" x14ac:dyDescent="0.3">
      <c r="F64" s="297">
        <f t="shared" ref="F64:K64" si="10">+F52-(+F11+F12+F13+F14+F15+F16+F19+F20+F25+F26+F27+F30+F33+F34)</f>
        <v>0</v>
      </c>
      <c r="G64" s="297">
        <f t="shared" si="10"/>
        <v>0</v>
      </c>
      <c r="H64" s="297">
        <f t="shared" si="10"/>
        <v>0</v>
      </c>
      <c r="I64" s="297">
        <f t="shared" si="10"/>
        <v>0</v>
      </c>
      <c r="J64" s="297">
        <f t="shared" si="10"/>
        <v>0</v>
      </c>
      <c r="K64" s="297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09375" defaultRowHeight="12.6" x14ac:dyDescent="0.25"/>
  <cols>
    <col min="1" max="1" width="3" style="141" customWidth="1"/>
    <col min="2" max="2" width="9.109375" style="141"/>
    <col min="3" max="3" width="72.5546875" style="141" bestFit="1" customWidth="1"/>
    <col min="4" max="4" width="8.33203125" style="489" customWidth="1"/>
    <col min="5" max="10" width="16.6640625" style="141" customWidth="1"/>
    <col min="11" max="16384" width="9.109375" style="141"/>
  </cols>
  <sheetData>
    <row r="1" spans="1:11" ht="13.2" x14ac:dyDescent="0.25">
      <c r="A1" s="138"/>
      <c r="B1" s="138"/>
      <c r="C1" s="139"/>
      <c r="D1" s="139"/>
      <c r="E1" s="430"/>
      <c r="F1" s="140"/>
      <c r="G1" s="431"/>
      <c r="H1" s="430"/>
      <c r="I1" s="140"/>
      <c r="J1" s="431"/>
    </row>
    <row r="2" spans="1:11" ht="16.5" customHeight="1" x14ac:dyDescent="0.3">
      <c r="A2" s="142"/>
      <c r="B2" s="606" t="s">
        <v>595</v>
      </c>
      <c r="C2" s="607"/>
      <c r="D2" s="143"/>
      <c r="E2" s="612" t="s">
        <v>358</v>
      </c>
      <c r="F2" s="612"/>
      <c r="G2" s="612"/>
      <c r="H2" s="612" t="s">
        <v>358</v>
      </c>
      <c r="I2" s="612"/>
      <c r="J2" s="612"/>
    </row>
    <row r="3" spans="1:11" ht="16.5" customHeight="1" x14ac:dyDescent="0.25">
      <c r="A3" s="142"/>
      <c r="B3" s="608"/>
      <c r="C3" s="607"/>
      <c r="D3" s="143"/>
      <c r="E3" s="609" t="s">
        <v>107</v>
      </c>
      <c r="F3" s="610"/>
      <c r="G3" s="610"/>
      <c r="H3" s="609" t="s">
        <v>108</v>
      </c>
      <c r="I3" s="610"/>
      <c r="J3" s="611"/>
    </row>
    <row r="4" spans="1:11" ht="16.5" customHeight="1" x14ac:dyDescent="0.25">
      <c r="A4" s="142"/>
      <c r="B4" s="310"/>
      <c r="C4" s="309"/>
      <c r="D4" s="143"/>
      <c r="E4" s="601" t="s">
        <v>305</v>
      </c>
      <c r="F4" s="602"/>
      <c r="G4" s="603"/>
      <c r="H4" s="603" t="s">
        <v>305</v>
      </c>
      <c r="I4" s="604"/>
      <c r="J4" s="605"/>
    </row>
    <row r="5" spans="1:11" ht="15.6" x14ac:dyDescent="0.3">
      <c r="A5" s="144"/>
      <c r="B5" s="153"/>
      <c r="C5" s="183"/>
      <c r="D5" s="19"/>
      <c r="E5" s="474"/>
      <c r="F5" s="97" t="s">
        <v>602</v>
      </c>
      <c r="G5" s="540"/>
      <c r="H5" s="539"/>
      <c r="I5" s="97" t="s">
        <v>599</v>
      </c>
      <c r="J5" s="481"/>
      <c r="K5" s="112"/>
    </row>
    <row r="6" spans="1:11" ht="9.9" customHeight="1" x14ac:dyDescent="0.3">
      <c r="A6" s="142"/>
      <c r="B6" s="153"/>
      <c r="C6" s="183"/>
      <c r="D6" s="182"/>
      <c r="E6" s="541"/>
      <c r="F6" s="478"/>
      <c r="G6" s="542"/>
      <c r="H6" s="475"/>
      <c r="I6" s="478"/>
      <c r="J6" s="482"/>
      <c r="K6" s="112"/>
    </row>
    <row r="7" spans="1:11" ht="15.6" x14ac:dyDescent="0.25">
      <c r="A7" s="142"/>
      <c r="B7" s="142"/>
      <c r="C7" s="146"/>
      <c r="D7" s="147" t="s">
        <v>2</v>
      </c>
      <c r="E7" s="479" t="s">
        <v>183</v>
      </c>
      <c r="F7" s="479" t="s">
        <v>71</v>
      </c>
      <c r="G7" s="479" t="s">
        <v>109</v>
      </c>
      <c r="H7" s="476" t="s">
        <v>183</v>
      </c>
      <c r="I7" s="479" t="s">
        <v>71</v>
      </c>
      <c r="J7" s="483" t="s">
        <v>109</v>
      </c>
      <c r="K7" s="148"/>
    </row>
    <row r="8" spans="1:11" ht="15.6" x14ac:dyDescent="0.3">
      <c r="A8" s="144"/>
      <c r="B8" s="144"/>
      <c r="C8" s="145"/>
      <c r="D8" s="180" t="s">
        <v>362</v>
      </c>
      <c r="E8" s="480"/>
      <c r="F8" s="480"/>
      <c r="G8" s="480"/>
      <c r="H8" s="477"/>
      <c r="I8" s="480"/>
      <c r="J8" s="484"/>
    </row>
    <row r="9" spans="1:11" ht="15.6" x14ac:dyDescent="0.3">
      <c r="A9" s="142"/>
      <c r="B9" s="369" t="s">
        <v>110</v>
      </c>
      <c r="C9" s="10"/>
      <c r="D9" s="563"/>
      <c r="E9" s="558">
        <v>169848124</v>
      </c>
      <c r="F9" s="558">
        <v>219771419</v>
      </c>
      <c r="G9" s="558">
        <v>389619543</v>
      </c>
      <c r="H9" s="558">
        <v>52644549</v>
      </c>
      <c r="I9" s="558">
        <v>70010834</v>
      </c>
      <c r="J9" s="558">
        <v>122655383</v>
      </c>
    </row>
    <row r="10" spans="1:11" ht="15.6" x14ac:dyDescent="0.3">
      <c r="A10" s="142"/>
      <c r="B10" s="369" t="s">
        <v>36</v>
      </c>
      <c r="C10" s="10" t="s">
        <v>111</v>
      </c>
      <c r="D10" s="317" t="s">
        <v>343</v>
      </c>
      <c r="E10" s="559">
        <v>27703210</v>
      </c>
      <c r="F10" s="559">
        <v>21206423</v>
      </c>
      <c r="G10" s="559">
        <v>48909633</v>
      </c>
      <c r="H10" s="559">
        <v>18297356</v>
      </c>
      <c r="I10" s="559">
        <v>15589232</v>
      </c>
      <c r="J10" s="559">
        <v>33886588</v>
      </c>
    </row>
    <row r="11" spans="1:11" ht="15.6" x14ac:dyDescent="0.3">
      <c r="A11" s="142"/>
      <c r="B11" s="370" t="s">
        <v>511</v>
      </c>
      <c r="C11" s="7" t="s">
        <v>112</v>
      </c>
      <c r="D11" s="317"/>
      <c r="E11" s="302">
        <v>27350526</v>
      </c>
      <c r="F11" s="302">
        <v>10450001</v>
      </c>
      <c r="G11" s="301">
        <v>37800527</v>
      </c>
      <c r="H11" s="302">
        <v>17070261</v>
      </c>
      <c r="I11" s="302">
        <v>8552068</v>
      </c>
      <c r="J11" s="301">
        <v>25622329</v>
      </c>
    </row>
    <row r="12" spans="1:11" ht="15.6" x14ac:dyDescent="0.3">
      <c r="A12" s="142"/>
      <c r="B12" s="371" t="s">
        <v>512</v>
      </c>
      <c r="C12" s="7" t="s">
        <v>113</v>
      </c>
      <c r="D12" s="318"/>
      <c r="E12" s="302">
        <v>313303</v>
      </c>
      <c r="F12" s="302">
        <v>0</v>
      </c>
      <c r="G12" s="301">
        <v>313303</v>
      </c>
      <c r="H12" s="302">
        <v>324215</v>
      </c>
      <c r="I12" s="302">
        <v>0</v>
      </c>
      <c r="J12" s="301">
        <v>324215</v>
      </c>
    </row>
    <row r="13" spans="1:11" ht="15.6" x14ac:dyDescent="0.3">
      <c r="A13" s="142"/>
      <c r="B13" s="371" t="s">
        <v>513</v>
      </c>
      <c r="C13" s="7" t="s">
        <v>114</v>
      </c>
      <c r="D13" s="318"/>
      <c r="E13" s="302">
        <v>0</v>
      </c>
      <c r="F13" s="302">
        <v>0</v>
      </c>
      <c r="G13" s="301">
        <v>0</v>
      </c>
      <c r="H13" s="302">
        <v>0</v>
      </c>
      <c r="I13" s="302">
        <v>0</v>
      </c>
      <c r="J13" s="301">
        <v>0</v>
      </c>
    </row>
    <row r="14" spans="1:11" ht="15.6" x14ac:dyDescent="0.3">
      <c r="A14" s="142"/>
      <c r="B14" s="372" t="s">
        <v>514</v>
      </c>
      <c r="C14" s="7" t="s">
        <v>115</v>
      </c>
      <c r="D14" s="318"/>
      <c r="E14" s="302">
        <v>27037223</v>
      </c>
      <c r="F14" s="302">
        <v>10450001</v>
      </c>
      <c r="G14" s="301">
        <v>37487224</v>
      </c>
      <c r="H14" s="302">
        <v>16746046</v>
      </c>
      <c r="I14" s="302">
        <v>8552068</v>
      </c>
      <c r="J14" s="301">
        <v>25298114</v>
      </c>
    </row>
    <row r="15" spans="1:11" ht="15.6" x14ac:dyDescent="0.3">
      <c r="A15" s="142"/>
      <c r="B15" s="373" t="s">
        <v>515</v>
      </c>
      <c r="C15" s="7" t="s">
        <v>116</v>
      </c>
      <c r="D15" s="318"/>
      <c r="E15" s="302">
        <v>352684</v>
      </c>
      <c r="F15" s="302">
        <v>566970</v>
      </c>
      <c r="G15" s="301">
        <v>919654</v>
      </c>
      <c r="H15" s="302">
        <v>1227095</v>
      </c>
      <c r="I15" s="302">
        <v>336073</v>
      </c>
      <c r="J15" s="301">
        <v>1563168</v>
      </c>
    </row>
    <row r="16" spans="1:11" ht="15.6" x14ac:dyDescent="0.3">
      <c r="A16" s="142"/>
      <c r="B16" s="371" t="s">
        <v>516</v>
      </c>
      <c r="C16" s="7" t="s">
        <v>117</v>
      </c>
      <c r="D16" s="318"/>
      <c r="E16" s="302">
        <v>13227</v>
      </c>
      <c r="F16" s="302">
        <v>566970</v>
      </c>
      <c r="G16" s="301">
        <v>580197</v>
      </c>
      <c r="H16" s="302">
        <v>392577</v>
      </c>
      <c r="I16" s="302">
        <v>336073</v>
      </c>
      <c r="J16" s="301">
        <v>728650</v>
      </c>
    </row>
    <row r="17" spans="1:10" ht="15.6" x14ac:dyDescent="0.3">
      <c r="A17" s="142"/>
      <c r="B17" s="371" t="s">
        <v>517</v>
      </c>
      <c r="C17" s="7" t="s">
        <v>118</v>
      </c>
      <c r="D17" s="318"/>
      <c r="E17" s="302">
        <v>339457</v>
      </c>
      <c r="F17" s="302">
        <v>0</v>
      </c>
      <c r="G17" s="301">
        <v>339457</v>
      </c>
      <c r="H17" s="302">
        <v>834518</v>
      </c>
      <c r="I17" s="302">
        <v>0</v>
      </c>
      <c r="J17" s="301">
        <v>834518</v>
      </c>
    </row>
    <row r="18" spans="1:10" ht="15.6" x14ac:dyDescent="0.3">
      <c r="A18" s="142"/>
      <c r="B18" s="373" t="s">
        <v>518</v>
      </c>
      <c r="C18" s="7" t="s">
        <v>119</v>
      </c>
      <c r="D18" s="318"/>
      <c r="E18" s="302">
        <v>0</v>
      </c>
      <c r="F18" s="302">
        <v>10189452</v>
      </c>
      <c r="G18" s="301">
        <v>10189452</v>
      </c>
      <c r="H18" s="302">
        <v>0</v>
      </c>
      <c r="I18" s="302">
        <v>6701091</v>
      </c>
      <c r="J18" s="301">
        <v>6701091</v>
      </c>
    </row>
    <row r="19" spans="1:10" ht="15.6" x14ac:dyDescent="0.3">
      <c r="A19" s="142"/>
      <c r="B19" s="371" t="s">
        <v>519</v>
      </c>
      <c r="C19" s="7" t="s">
        <v>120</v>
      </c>
      <c r="D19" s="318"/>
      <c r="E19" s="302">
        <v>0</v>
      </c>
      <c r="F19" s="302">
        <v>10189452</v>
      </c>
      <c r="G19" s="301">
        <v>10189452</v>
      </c>
      <c r="H19" s="302">
        <v>0</v>
      </c>
      <c r="I19" s="302">
        <v>6701091</v>
      </c>
      <c r="J19" s="301">
        <v>6701091</v>
      </c>
    </row>
    <row r="20" spans="1:10" ht="15.6" x14ac:dyDescent="0.3">
      <c r="A20" s="142"/>
      <c r="B20" s="371" t="s">
        <v>520</v>
      </c>
      <c r="C20" s="7" t="s">
        <v>121</v>
      </c>
      <c r="D20" s="318"/>
      <c r="E20" s="302">
        <v>0</v>
      </c>
      <c r="F20" s="302">
        <v>0</v>
      </c>
      <c r="G20" s="301">
        <v>0</v>
      </c>
      <c r="H20" s="302">
        <v>0</v>
      </c>
      <c r="I20" s="302">
        <v>0</v>
      </c>
      <c r="J20" s="301">
        <v>0</v>
      </c>
    </row>
    <row r="21" spans="1:10" ht="15.6" x14ac:dyDescent="0.3">
      <c r="A21" s="142"/>
      <c r="B21" s="373" t="s">
        <v>521</v>
      </c>
      <c r="C21" s="7" t="s">
        <v>122</v>
      </c>
      <c r="D21" s="318"/>
      <c r="E21" s="302">
        <v>0</v>
      </c>
      <c r="F21" s="302">
        <v>0</v>
      </c>
      <c r="G21" s="301">
        <v>0</v>
      </c>
      <c r="H21" s="302">
        <v>0</v>
      </c>
      <c r="I21" s="302">
        <v>0</v>
      </c>
      <c r="J21" s="301">
        <v>0</v>
      </c>
    </row>
    <row r="22" spans="1:10" ht="15.6" x14ac:dyDescent="0.3">
      <c r="A22" s="142"/>
      <c r="B22" s="373" t="s">
        <v>522</v>
      </c>
      <c r="C22" s="7" t="s">
        <v>123</v>
      </c>
      <c r="D22" s="318"/>
      <c r="E22" s="302">
        <v>0</v>
      </c>
      <c r="F22" s="302">
        <v>0</v>
      </c>
      <c r="G22" s="301">
        <v>0</v>
      </c>
      <c r="H22" s="302">
        <v>0</v>
      </c>
      <c r="I22" s="302">
        <v>0</v>
      </c>
      <c r="J22" s="301">
        <v>0</v>
      </c>
    </row>
    <row r="23" spans="1:10" ht="15.6" x14ac:dyDescent="0.3">
      <c r="A23" s="142"/>
      <c r="B23" s="371" t="s">
        <v>523</v>
      </c>
      <c r="C23" s="7" t="s">
        <v>124</v>
      </c>
      <c r="D23" s="318"/>
      <c r="E23" s="302">
        <v>0</v>
      </c>
      <c r="F23" s="302">
        <v>0</v>
      </c>
      <c r="G23" s="301">
        <v>0</v>
      </c>
      <c r="H23" s="302">
        <v>0</v>
      </c>
      <c r="I23" s="302">
        <v>0</v>
      </c>
      <c r="J23" s="301">
        <v>0</v>
      </c>
    </row>
    <row r="24" spans="1:10" ht="15.6" x14ac:dyDescent="0.3">
      <c r="A24" s="142"/>
      <c r="B24" s="371" t="s">
        <v>524</v>
      </c>
      <c r="C24" s="7" t="s">
        <v>125</v>
      </c>
      <c r="D24" s="318"/>
      <c r="E24" s="302">
        <v>0</v>
      </c>
      <c r="F24" s="302">
        <v>0</v>
      </c>
      <c r="G24" s="301">
        <v>0</v>
      </c>
      <c r="H24" s="302">
        <v>0</v>
      </c>
      <c r="I24" s="302">
        <v>0</v>
      </c>
      <c r="J24" s="301">
        <v>0</v>
      </c>
    </row>
    <row r="25" spans="1:10" ht="15.6" x14ac:dyDescent="0.3">
      <c r="A25" s="142"/>
      <c r="B25" s="373" t="s">
        <v>525</v>
      </c>
      <c r="C25" s="7" t="s">
        <v>126</v>
      </c>
      <c r="D25" s="318"/>
      <c r="E25" s="302">
        <v>0</v>
      </c>
      <c r="F25" s="302">
        <v>0</v>
      </c>
      <c r="G25" s="301">
        <v>0</v>
      </c>
      <c r="H25" s="302">
        <v>0</v>
      </c>
      <c r="I25" s="302">
        <v>0</v>
      </c>
      <c r="J25" s="301">
        <v>0</v>
      </c>
    </row>
    <row r="26" spans="1:10" ht="15.6" x14ac:dyDescent="0.3">
      <c r="A26" s="142"/>
      <c r="B26" s="373" t="s">
        <v>526</v>
      </c>
      <c r="C26" s="7" t="s">
        <v>127</v>
      </c>
      <c r="D26" s="318"/>
      <c r="E26" s="302">
        <v>0</v>
      </c>
      <c r="F26" s="302">
        <v>0</v>
      </c>
      <c r="G26" s="301">
        <v>0</v>
      </c>
      <c r="H26" s="302">
        <v>0</v>
      </c>
      <c r="I26" s="302">
        <v>0</v>
      </c>
      <c r="J26" s="301">
        <v>0</v>
      </c>
    </row>
    <row r="27" spans="1:10" ht="15.6" x14ac:dyDescent="0.3">
      <c r="A27" s="5"/>
      <c r="B27" s="369" t="s">
        <v>38</v>
      </c>
      <c r="C27" s="10" t="s">
        <v>128</v>
      </c>
      <c r="D27" s="317" t="s">
        <v>611</v>
      </c>
      <c r="E27" s="559">
        <v>33797244</v>
      </c>
      <c r="F27" s="559">
        <v>13978911</v>
      </c>
      <c r="G27" s="559">
        <v>47776155</v>
      </c>
      <c r="H27" s="559">
        <v>12417228</v>
      </c>
      <c r="I27" s="559">
        <v>6586053</v>
      </c>
      <c r="J27" s="559">
        <v>19003281</v>
      </c>
    </row>
    <row r="28" spans="1:10" ht="15.6" x14ac:dyDescent="0.3">
      <c r="A28" s="5"/>
      <c r="B28" s="373" t="s">
        <v>527</v>
      </c>
      <c r="C28" s="7" t="s">
        <v>129</v>
      </c>
      <c r="D28" s="319"/>
      <c r="E28" s="535">
        <v>33797244</v>
      </c>
      <c r="F28" s="535">
        <v>13978911</v>
      </c>
      <c r="G28" s="535">
        <v>47776155</v>
      </c>
      <c r="H28" s="535">
        <v>12417228</v>
      </c>
      <c r="I28" s="535">
        <v>6586053</v>
      </c>
      <c r="J28" s="535">
        <v>19003281</v>
      </c>
    </row>
    <row r="29" spans="1:10" ht="15.6" x14ac:dyDescent="0.3">
      <c r="A29" s="5"/>
      <c r="B29" s="371" t="s">
        <v>528</v>
      </c>
      <c r="C29" s="7" t="s">
        <v>323</v>
      </c>
      <c r="D29" s="318"/>
      <c r="E29" s="535">
        <v>1007792</v>
      </c>
      <c r="F29" s="560">
        <v>13594459</v>
      </c>
      <c r="G29" s="535">
        <v>14602251</v>
      </c>
      <c r="H29" s="535">
        <v>177310</v>
      </c>
      <c r="I29" s="560">
        <v>6366569</v>
      </c>
      <c r="J29" s="535">
        <v>6543879</v>
      </c>
    </row>
    <row r="30" spans="1:10" ht="15.6" x14ac:dyDescent="0.3">
      <c r="A30" s="5"/>
      <c r="B30" s="371" t="s">
        <v>529</v>
      </c>
      <c r="C30" s="7" t="s">
        <v>130</v>
      </c>
      <c r="D30" s="318"/>
      <c r="E30" s="302">
        <v>22500</v>
      </c>
      <c r="F30" s="302">
        <v>0</v>
      </c>
      <c r="G30" s="301">
        <v>22500</v>
      </c>
      <c r="H30" s="302">
        <v>67500</v>
      </c>
      <c r="I30" s="302">
        <v>0</v>
      </c>
      <c r="J30" s="301">
        <v>67500</v>
      </c>
    </row>
    <row r="31" spans="1:10" ht="15.6" x14ac:dyDescent="0.3">
      <c r="A31" s="5"/>
      <c r="B31" s="371" t="s">
        <v>530</v>
      </c>
      <c r="C31" s="7" t="s">
        <v>131</v>
      </c>
      <c r="D31" s="318"/>
      <c r="E31" s="535">
        <v>1091084</v>
      </c>
      <c r="F31" s="301">
        <v>384452</v>
      </c>
      <c r="G31" s="535">
        <v>1475536</v>
      </c>
      <c r="H31" s="535">
        <v>998674</v>
      </c>
      <c r="I31" s="301">
        <v>219484</v>
      </c>
      <c r="J31" s="535">
        <v>1218158</v>
      </c>
    </row>
    <row r="32" spans="1:10" ht="15.6" x14ac:dyDescent="0.3">
      <c r="A32" s="5"/>
      <c r="B32" s="371" t="s">
        <v>531</v>
      </c>
      <c r="C32" s="7" t="s">
        <v>132</v>
      </c>
      <c r="D32" s="318"/>
      <c r="E32" s="302">
        <v>0</v>
      </c>
      <c r="F32" s="302">
        <v>0</v>
      </c>
      <c r="G32" s="301">
        <v>0</v>
      </c>
      <c r="H32" s="302">
        <v>0</v>
      </c>
      <c r="I32" s="301">
        <v>0</v>
      </c>
      <c r="J32" s="301">
        <v>0</v>
      </c>
    </row>
    <row r="33" spans="1:10" ht="15.6" x14ac:dyDescent="0.3">
      <c r="A33" s="5"/>
      <c r="B33" s="371" t="s">
        <v>532</v>
      </c>
      <c r="C33" s="7" t="s">
        <v>133</v>
      </c>
      <c r="D33" s="318"/>
      <c r="E33" s="302">
        <v>0</v>
      </c>
      <c r="F33" s="302">
        <v>0</v>
      </c>
      <c r="G33" s="301">
        <v>0</v>
      </c>
      <c r="H33" s="302">
        <v>0</v>
      </c>
      <c r="I33" s="301">
        <v>0</v>
      </c>
      <c r="J33" s="301">
        <v>0</v>
      </c>
    </row>
    <row r="34" spans="1:10" ht="15.6" x14ac:dyDescent="0.3">
      <c r="A34" s="5"/>
      <c r="B34" s="371" t="s">
        <v>533</v>
      </c>
      <c r="C34" s="16" t="s">
        <v>324</v>
      </c>
      <c r="D34" s="318"/>
      <c r="E34" s="535">
        <v>2192203</v>
      </c>
      <c r="F34" s="301">
        <v>0</v>
      </c>
      <c r="G34" s="535">
        <v>2192203</v>
      </c>
      <c r="H34" s="535">
        <v>1581485</v>
      </c>
      <c r="I34" s="301">
        <v>0</v>
      </c>
      <c r="J34" s="535">
        <v>1581485</v>
      </c>
    </row>
    <row r="35" spans="1:10" ht="15.6" x14ac:dyDescent="0.3">
      <c r="A35" s="5"/>
      <c r="B35" s="371" t="s">
        <v>534</v>
      </c>
      <c r="C35" s="107" t="s">
        <v>134</v>
      </c>
      <c r="D35" s="318"/>
      <c r="E35" s="535">
        <v>329478</v>
      </c>
      <c r="F35" s="301">
        <v>0</v>
      </c>
      <c r="G35" s="535">
        <v>329478</v>
      </c>
      <c r="H35" s="535">
        <v>174712</v>
      </c>
      <c r="I35" s="301">
        <v>0</v>
      </c>
      <c r="J35" s="535">
        <v>174712</v>
      </c>
    </row>
    <row r="36" spans="1:10" ht="15.6" x14ac:dyDescent="0.3">
      <c r="A36" s="5"/>
      <c r="B36" s="371" t="s">
        <v>535</v>
      </c>
      <c r="C36" s="7" t="s">
        <v>135</v>
      </c>
      <c r="D36" s="318"/>
      <c r="E36" s="535">
        <v>28328128</v>
      </c>
      <c r="F36" s="301">
        <v>0</v>
      </c>
      <c r="G36" s="535">
        <v>28328128</v>
      </c>
      <c r="H36" s="535">
        <v>8764527</v>
      </c>
      <c r="I36" s="301">
        <v>0</v>
      </c>
      <c r="J36" s="535">
        <v>8764527</v>
      </c>
    </row>
    <row r="37" spans="1:10" ht="15.6" x14ac:dyDescent="0.3">
      <c r="A37" s="5"/>
      <c r="B37" s="371" t="s">
        <v>536</v>
      </c>
      <c r="C37" s="16" t="s">
        <v>325</v>
      </c>
      <c r="D37" s="318"/>
      <c r="E37" s="535">
        <v>17804</v>
      </c>
      <c r="F37" s="301">
        <v>0</v>
      </c>
      <c r="G37" s="535">
        <v>17804</v>
      </c>
      <c r="H37" s="535">
        <v>8817</v>
      </c>
      <c r="I37" s="301">
        <v>0</v>
      </c>
      <c r="J37" s="535">
        <v>8817</v>
      </c>
    </row>
    <row r="38" spans="1:10" ht="15.6" x14ac:dyDescent="0.3">
      <c r="A38" s="5"/>
      <c r="B38" s="371" t="s">
        <v>537</v>
      </c>
      <c r="C38" s="16" t="s">
        <v>186</v>
      </c>
      <c r="D38" s="318"/>
      <c r="E38" s="302">
        <v>0</v>
      </c>
      <c r="F38" s="301">
        <v>0</v>
      </c>
      <c r="G38" s="301">
        <v>0</v>
      </c>
      <c r="H38" s="302">
        <v>0</v>
      </c>
      <c r="I38" s="301">
        <v>0</v>
      </c>
      <c r="J38" s="301">
        <v>0</v>
      </c>
    </row>
    <row r="39" spans="1:10" ht="15.6" x14ac:dyDescent="0.3">
      <c r="A39" s="5"/>
      <c r="B39" s="371" t="s">
        <v>538</v>
      </c>
      <c r="C39" s="7" t="s">
        <v>187</v>
      </c>
      <c r="D39" s="318"/>
      <c r="E39" s="302">
        <v>0</v>
      </c>
      <c r="F39" s="301">
        <v>0</v>
      </c>
      <c r="G39" s="301">
        <v>0</v>
      </c>
      <c r="H39" s="302">
        <v>0</v>
      </c>
      <c r="I39" s="301">
        <v>0</v>
      </c>
      <c r="J39" s="301">
        <v>0</v>
      </c>
    </row>
    <row r="40" spans="1:10" ht="15.6" x14ac:dyDescent="0.3">
      <c r="A40" s="5"/>
      <c r="B40" s="371" t="s">
        <v>539</v>
      </c>
      <c r="C40" s="7" t="s">
        <v>136</v>
      </c>
      <c r="D40" s="318"/>
      <c r="E40" s="535">
        <v>808255</v>
      </c>
      <c r="F40" s="301">
        <v>0</v>
      </c>
      <c r="G40" s="535">
        <v>808255</v>
      </c>
      <c r="H40" s="535">
        <v>644203</v>
      </c>
      <c r="I40" s="301">
        <v>0</v>
      </c>
      <c r="J40" s="535">
        <v>644203</v>
      </c>
    </row>
    <row r="41" spans="1:10" ht="15.6" x14ac:dyDescent="0.3">
      <c r="A41" s="5"/>
      <c r="B41" s="373" t="s">
        <v>540</v>
      </c>
      <c r="C41" s="7" t="s">
        <v>137</v>
      </c>
      <c r="D41" s="318"/>
      <c r="E41" s="302">
        <v>0</v>
      </c>
      <c r="F41" s="302">
        <v>0</v>
      </c>
      <c r="G41" s="301">
        <v>0</v>
      </c>
      <c r="H41" s="302">
        <v>0</v>
      </c>
      <c r="I41" s="302">
        <v>0</v>
      </c>
      <c r="J41" s="301">
        <v>0</v>
      </c>
    </row>
    <row r="42" spans="1:10" ht="15.6" x14ac:dyDescent="0.3">
      <c r="A42" s="5"/>
      <c r="B42" s="371" t="s">
        <v>541</v>
      </c>
      <c r="C42" s="7" t="s">
        <v>138</v>
      </c>
      <c r="D42" s="318"/>
      <c r="E42" s="302">
        <v>0</v>
      </c>
      <c r="F42" s="302">
        <v>0</v>
      </c>
      <c r="G42" s="301">
        <v>0</v>
      </c>
      <c r="H42" s="302">
        <v>0</v>
      </c>
      <c r="I42" s="302">
        <v>0</v>
      </c>
      <c r="J42" s="301">
        <v>0</v>
      </c>
    </row>
    <row r="43" spans="1:10" ht="15.6" x14ac:dyDescent="0.3">
      <c r="A43" s="5"/>
      <c r="B43" s="371" t="s">
        <v>542</v>
      </c>
      <c r="C43" s="7" t="s">
        <v>139</v>
      </c>
      <c r="D43" s="318"/>
      <c r="E43" s="302">
        <v>0</v>
      </c>
      <c r="F43" s="302">
        <v>0</v>
      </c>
      <c r="G43" s="301">
        <v>0</v>
      </c>
      <c r="H43" s="302">
        <v>0</v>
      </c>
      <c r="I43" s="302">
        <v>0</v>
      </c>
      <c r="J43" s="301">
        <v>0</v>
      </c>
    </row>
    <row r="44" spans="1:10" ht="15.6" x14ac:dyDescent="0.3">
      <c r="A44" s="5"/>
      <c r="B44" s="369" t="s">
        <v>50</v>
      </c>
      <c r="C44" s="10" t="s">
        <v>140</v>
      </c>
      <c r="D44" s="317" t="s">
        <v>344</v>
      </c>
      <c r="E44" s="559">
        <v>108347670</v>
      </c>
      <c r="F44" s="559">
        <v>184586085</v>
      </c>
      <c r="G44" s="559">
        <v>292933755</v>
      </c>
      <c r="H44" s="559">
        <v>21929965</v>
      </c>
      <c r="I44" s="559">
        <v>47835549</v>
      </c>
      <c r="J44" s="559">
        <v>69765514</v>
      </c>
    </row>
    <row r="45" spans="1:10" ht="15.6" x14ac:dyDescent="0.3">
      <c r="A45" s="5"/>
      <c r="B45" s="374" t="s">
        <v>52</v>
      </c>
      <c r="C45" s="131" t="s">
        <v>218</v>
      </c>
      <c r="D45" s="320"/>
      <c r="E45" s="302">
        <v>0</v>
      </c>
      <c r="F45" s="302">
        <v>0</v>
      </c>
      <c r="G45" s="301">
        <v>0</v>
      </c>
      <c r="H45" s="302">
        <v>0</v>
      </c>
      <c r="I45" s="302">
        <v>0</v>
      </c>
      <c r="J45" s="301">
        <v>0</v>
      </c>
    </row>
    <row r="46" spans="1:10" ht="15.6" x14ac:dyDescent="0.3">
      <c r="A46" s="5"/>
      <c r="B46" s="374" t="s">
        <v>199</v>
      </c>
      <c r="C46" s="131" t="s">
        <v>219</v>
      </c>
      <c r="D46" s="320"/>
      <c r="E46" s="302">
        <v>0</v>
      </c>
      <c r="F46" s="302">
        <v>0</v>
      </c>
      <c r="G46" s="301">
        <v>0</v>
      </c>
      <c r="H46" s="302">
        <v>0</v>
      </c>
      <c r="I46" s="302">
        <v>0</v>
      </c>
      <c r="J46" s="301">
        <v>0</v>
      </c>
    </row>
    <row r="47" spans="1:10" ht="15.6" x14ac:dyDescent="0.3">
      <c r="A47" s="5"/>
      <c r="B47" s="374" t="s">
        <v>200</v>
      </c>
      <c r="C47" s="131" t="s">
        <v>220</v>
      </c>
      <c r="D47" s="320"/>
      <c r="E47" s="302">
        <v>0</v>
      </c>
      <c r="F47" s="302">
        <v>0</v>
      </c>
      <c r="G47" s="301">
        <v>0</v>
      </c>
      <c r="H47" s="302">
        <v>0</v>
      </c>
      <c r="I47" s="302">
        <v>0</v>
      </c>
      <c r="J47" s="301">
        <v>0</v>
      </c>
    </row>
    <row r="48" spans="1:10" ht="15.6" x14ac:dyDescent="0.3">
      <c r="A48" s="5"/>
      <c r="B48" s="374" t="s">
        <v>201</v>
      </c>
      <c r="C48" s="131" t="s">
        <v>221</v>
      </c>
      <c r="D48" s="320"/>
      <c r="E48" s="302">
        <v>0</v>
      </c>
      <c r="F48" s="302">
        <v>0</v>
      </c>
      <c r="G48" s="301">
        <v>0</v>
      </c>
      <c r="H48" s="302">
        <v>0</v>
      </c>
      <c r="I48" s="302">
        <v>0</v>
      </c>
      <c r="J48" s="301">
        <v>0</v>
      </c>
    </row>
    <row r="49" spans="1:10" ht="15.6" x14ac:dyDescent="0.3">
      <c r="A49" s="5"/>
      <c r="B49" s="374" t="s">
        <v>54</v>
      </c>
      <c r="C49" s="131" t="s">
        <v>206</v>
      </c>
      <c r="D49" s="320"/>
      <c r="E49" s="561">
        <v>108347670</v>
      </c>
      <c r="F49" s="561">
        <v>184586085</v>
      </c>
      <c r="G49" s="535">
        <v>292933755</v>
      </c>
      <c r="H49" s="561">
        <v>21929965</v>
      </c>
      <c r="I49" s="561">
        <v>47835549</v>
      </c>
      <c r="J49" s="535">
        <v>69765514</v>
      </c>
    </row>
    <row r="50" spans="1:10" ht="15.6" x14ac:dyDescent="0.3">
      <c r="A50" s="5"/>
      <c r="B50" s="373" t="s">
        <v>222</v>
      </c>
      <c r="C50" s="7" t="s">
        <v>195</v>
      </c>
      <c r="D50" s="320"/>
      <c r="E50" s="535">
        <v>107979518</v>
      </c>
      <c r="F50" s="535">
        <v>166919193</v>
      </c>
      <c r="G50" s="535">
        <v>274898711</v>
      </c>
      <c r="H50" s="535">
        <v>21890457</v>
      </c>
      <c r="I50" s="535">
        <v>41026431</v>
      </c>
      <c r="J50" s="535">
        <v>62916888</v>
      </c>
    </row>
    <row r="51" spans="1:10" ht="15.6" x14ac:dyDescent="0.3">
      <c r="A51" s="5"/>
      <c r="B51" s="373" t="s">
        <v>223</v>
      </c>
      <c r="C51" s="7" t="s">
        <v>141</v>
      </c>
      <c r="D51" s="318"/>
      <c r="E51" s="535">
        <v>58181941</v>
      </c>
      <c r="F51" s="560">
        <v>72932062</v>
      </c>
      <c r="G51" s="535">
        <v>131114003</v>
      </c>
      <c r="H51" s="535">
        <v>8266183</v>
      </c>
      <c r="I51" s="560">
        <v>22135195</v>
      </c>
      <c r="J51" s="535">
        <v>30401378</v>
      </c>
    </row>
    <row r="52" spans="1:10" ht="15.6" x14ac:dyDescent="0.3">
      <c r="A52" s="5"/>
      <c r="B52" s="373" t="s">
        <v>224</v>
      </c>
      <c r="C52" s="7" t="s">
        <v>142</v>
      </c>
      <c r="D52" s="318"/>
      <c r="E52" s="535">
        <v>49797577</v>
      </c>
      <c r="F52" s="560">
        <v>93987131</v>
      </c>
      <c r="G52" s="535">
        <v>143784708</v>
      </c>
      <c r="H52" s="535">
        <v>13624274</v>
      </c>
      <c r="I52" s="560">
        <v>18891236</v>
      </c>
      <c r="J52" s="535">
        <v>32515510</v>
      </c>
    </row>
    <row r="53" spans="1:10" ht="15.6" x14ac:dyDescent="0.3">
      <c r="A53" s="5"/>
      <c r="B53" s="373" t="s">
        <v>225</v>
      </c>
      <c r="C53" s="7" t="s">
        <v>332</v>
      </c>
      <c r="D53" s="318"/>
      <c r="E53" s="301">
        <v>368152</v>
      </c>
      <c r="F53" s="560">
        <v>17666892</v>
      </c>
      <c r="G53" s="535">
        <v>18035044</v>
      </c>
      <c r="H53" s="301">
        <v>39508</v>
      </c>
      <c r="I53" s="560">
        <v>6809118</v>
      </c>
      <c r="J53" s="535">
        <v>6848626</v>
      </c>
    </row>
    <row r="54" spans="1:10" ht="15.6" x14ac:dyDescent="0.3">
      <c r="A54" s="5"/>
      <c r="B54" s="373" t="s">
        <v>56</v>
      </c>
      <c r="C54" s="7" t="s">
        <v>73</v>
      </c>
      <c r="D54" s="318"/>
      <c r="E54" s="302">
        <v>0</v>
      </c>
      <c r="F54" s="302">
        <v>0</v>
      </c>
      <c r="G54" s="301">
        <v>0</v>
      </c>
      <c r="H54" s="302">
        <v>0</v>
      </c>
      <c r="I54" s="302">
        <v>0</v>
      </c>
      <c r="J54" s="301">
        <v>0</v>
      </c>
    </row>
    <row r="55" spans="1:10" ht="15.6" x14ac:dyDescent="0.3">
      <c r="A55" s="5"/>
      <c r="B55" s="369" t="s">
        <v>143</v>
      </c>
      <c r="C55" s="149"/>
      <c r="D55" s="318"/>
      <c r="E55" s="559">
        <v>1836211639</v>
      </c>
      <c r="F55" s="559">
        <v>451445630</v>
      </c>
      <c r="G55" s="559">
        <v>2287657269</v>
      </c>
      <c r="H55" s="559">
        <v>1262760078</v>
      </c>
      <c r="I55" s="559">
        <v>407525310</v>
      </c>
      <c r="J55" s="559">
        <v>1670285388</v>
      </c>
    </row>
    <row r="56" spans="1:10" ht="15.6" x14ac:dyDescent="0.3">
      <c r="A56" s="5"/>
      <c r="B56" s="369" t="s">
        <v>60</v>
      </c>
      <c r="C56" s="10" t="s">
        <v>144</v>
      </c>
      <c r="D56" s="318"/>
      <c r="E56" s="559">
        <v>19812565</v>
      </c>
      <c r="F56" s="559">
        <v>36553459</v>
      </c>
      <c r="G56" s="559">
        <v>56366024</v>
      </c>
      <c r="H56" s="559">
        <v>25091053</v>
      </c>
      <c r="I56" s="559">
        <v>42384982</v>
      </c>
      <c r="J56" s="559">
        <v>67476035</v>
      </c>
    </row>
    <row r="57" spans="1:10" ht="15.6" x14ac:dyDescent="0.3">
      <c r="A57" s="5"/>
      <c r="B57" s="373" t="s">
        <v>543</v>
      </c>
      <c r="C57" s="7" t="s">
        <v>145</v>
      </c>
      <c r="D57" s="318"/>
      <c r="E57" s="302">
        <v>0</v>
      </c>
      <c r="F57" s="302">
        <v>0</v>
      </c>
      <c r="G57" s="301">
        <v>0</v>
      </c>
      <c r="H57" s="302">
        <v>0</v>
      </c>
      <c r="I57" s="302">
        <v>0</v>
      </c>
      <c r="J57" s="301">
        <v>0</v>
      </c>
    </row>
    <row r="58" spans="1:10" ht="15.6" x14ac:dyDescent="0.3">
      <c r="A58" s="5"/>
      <c r="B58" s="373" t="s">
        <v>544</v>
      </c>
      <c r="C58" s="7" t="s">
        <v>146</v>
      </c>
      <c r="D58" s="318"/>
      <c r="E58" s="302">
        <v>0</v>
      </c>
      <c r="F58" s="302">
        <v>0</v>
      </c>
      <c r="G58" s="301">
        <v>0</v>
      </c>
      <c r="H58" s="302">
        <v>0</v>
      </c>
      <c r="I58" s="302">
        <v>0</v>
      </c>
      <c r="J58" s="301">
        <v>0</v>
      </c>
    </row>
    <row r="59" spans="1:10" ht="15.6" x14ac:dyDescent="0.3">
      <c r="A59" s="5"/>
      <c r="B59" s="373" t="s">
        <v>545</v>
      </c>
      <c r="C59" s="7" t="s">
        <v>147</v>
      </c>
      <c r="D59" s="318"/>
      <c r="E59" s="535">
        <v>15510813</v>
      </c>
      <c r="F59" s="560">
        <v>1089194</v>
      </c>
      <c r="G59" s="535">
        <v>16600007</v>
      </c>
      <c r="H59" s="535">
        <v>11007937</v>
      </c>
      <c r="I59" s="560">
        <v>930112</v>
      </c>
      <c r="J59" s="535">
        <v>11938049</v>
      </c>
    </row>
    <row r="60" spans="1:10" ht="15.6" x14ac:dyDescent="0.3">
      <c r="A60" s="5"/>
      <c r="B60" s="373" t="s">
        <v>546</v>
      </c>
      <c r="C60" s="7" t="s">
        <v>148</v>
      </c>
      <c r="D60" s="318"/>
      <c r="E60" s="535">
        <v>2682470</v>
      </c>
      <c r="F60" s="560">
        <v>774970</v>
      </c>
      <c r="G60" s="535">
        <v>3457440</v>
      </c>
      <c r="H60" s="535">
        <v>2226810</v>
      </c>
      <c r="I60" s="560">
        <v>672157</v>
      </c>
      <c r="J60" s="535">
        <v>2898967</v>
      </c>
    </row>
    <row r="61" spans="1:10" ht="15.6" x14ac:dyDescent="0.3">
      <c r="A61" s="5"/>
      <c r="B61" s="373" t="s">
        <v>547</v>
      </c>
      <c r="C61" s="7" t="s">
        <v>149</v>
      </c>
      <c r="D61" s="318"/>
      <c r="E61" s="302">
        <v>0</v>
      </c>
      <c r="F61" s="302">
        <v>0</v>
      </c>
      <c r="G61" s="301">
        <v>0</v>
      </c>
      <c r="H61" s="302">
        <v>0</v>
      </c>
      <c r="I61" s="302">
        <v>0</v>
      </c>
      <c r="J61" s="301">
        <v>0</v>
      </c>
    </row>
    <row r="62" spans="1:10" ht="15.6" x14ac:dyDescent="0.3">
      <c r="A62" s="5"/>
      <c r="B62" s="373" t="s">
        <v>548</v>
      </c>
      <c r="C62" s="7" t="s">
        <v>150</v>
      </c>
      <c r="D62" s="318"/>
      <c r="E62" s="302">
        <v>0</v>
      </c>
      <c r="F62" s="302">
        <v>0</v>
      </c>
      <c r="G62" s="301">
        <v>0</v>
      </c>
      <c r="H62" s="302">
        <v>0</v>
      </c>
      <c r="I62" s="302">
        <v>0</v>
      </c>
      <c r="J62" s="301">
        <v>0</v>
      </c>
    </row>
    <row r="63" spans="1:10" ht="15.6" x14ac:dyDescent="0.3">
      <c r="A63" s="5"/>
      <c r="B63" s="373" t="s">
        <v>549</v>
      </c>
      <c r="C63" s="7" t="s">
        <v>151</v>
      </c>
      <c r="D63" s="318"/>
      <c r="E63" s="535">
        <v>4278</v>
      </c>
      <c r="F63" s="560">
        <v>22560385</v>
      </c>
      <c r="G63" s="535">
        <v>22564663</v>
      </c>
      <c r="H63" s="301">
        <v>1769</v>
      </c>
      <c r="I63" s="560">
        <v>17989491</v>
      </c>
      <c r="J63" s="535">
        <v>17991260</v>
      </c>
    </row>
    <row r="64" spans="1:10" ht="15.6" x14ac:dyDescent="0.3">
      <c r="A64" s="5"/>
      <c r="B64" s="373" t="s">
        <v>550</v>
      </c>
      <c r="C64" s="7" t="s">
        <v>152</v>
      </c>
      <c r="D64" s="318"/>
      <c r="E64" s="535">
        <v>1615004</v>
      </c>
      <c r="F64" s="560">
        <v>12128910</v>
      </c>
      <c r="G64" s="535">
        <v>13743914</v>
      </c>
      <c r="H64" s="535">
        <v>11854537</v>
      </c>
      <c r="I64" s="560">
        <v>22793222</v>
      </c>
      <c r="J64" s="535">
        <v>34647759</v>
      </c>
    </row>
    <row r="65" spans="1:10" ht="15.6" x14ac:dyDescent="0.3">
      <c r="A65" s="5"/>
      <c r="B65" s="369" t="s">
        <v>61</v>
      </c>
      <c r="C65" s="10" t="s">
        <v>153</v>
      </c>
      <c r="D65" s="318"/>
      <c r="E65" s="559">
        <v>1816399074</v>
      </c>
      <c r="F65" s="559">
        <v>414273240</v>
      </c>
      <c r="G65" s="559">
        <v>2230672314</v>
      </c>
      <c r="H65" s="559">
        <v>1237669025</v>
      </c>
      <c r="I65" s="559">
        <v>364681524</v>
      </c>
      <c r="J65" s="559">
        <v>1602350549</v>
      </c>
    </row>
    <row r="66" spans="1:10" ht="15.6" x14ac:dyDescent="0.3">
      <c r="A66" s="5"/>
      <c r="B66" s="370" t="s">
        <v>551</v>
      </c>
      <c r="C66" s="7" t="s">
        <v>154</v>
      </c>
      <c r="D66" s="318"/>
      <c r="E66" s="535">
        <v>915</v>
      </c>
      <c r="F66" s="301">
        <v>0</v>
      </c>
      <c r="G66" s="535">
        <v>915</v>
      </c>
      <c r="H66" s="535">
        <v>2115</v>
      </c>
      <c r="I66" s="301">
        <v>0</v>
      </c>
      <c r="J66" s="535">
        <v>2115</v>
      </c>
    </row>
    <row r="67" spans="1:10" ht="15.6" x14ac:dyDescent="0.3">
      <c r="A67" s="5"/>
      <c r="B67" s="373" t="s">
        <v>552</v>
      </c>
      <c r="C67" s="7" t="s">
        <v>155</v>
      </c>
      <c r="D67" s="318"/>
      <c r="E67" s="535">
        <v>679985537</v>
      </c>
      <c r="F67" s="560">
        <v>86542806</v>
      </c>
      <c r="G67" s="535">
        <v>766528343</v>
      </c>
      <c r="H67" s="535">
        <v>458157048</v>
      </c>
      <c r="I67" s="560">
        <v>76837534</v>
      </c>
      <c r="J67" s="535">
        <v>534994582</v>
      </c>
    </row>
    <row r="68" spans="1:10" ht="15.6" x14ac:dyDescent="0.3">
      <c r="A68" s="5"/>
      <c r="B68" s="370" t="s">
        <v>553</v>
      </c>
      <c r="C68" s="7" t="s">
        <v>156</v>
      </c>
      <c r="D68" s="318"/>
      <c r="E68" s="535">
        <v>50276319</v>
      </c>
      <c r="F68" s="560">
        <v>16505752</v>
      </c>
      <c r="G68" s="535">
        <v>66782071</v>
      </c>
      <c r="H68" s="535">
        <v>41781119</v>
      </c>
      <c r="I68" s="560">
        <v>17171877</v>
      </c>
      <c r="J68" s="535">
        <v>58952996</v>
      </c>
    </row>
    <row r="69" spans="1:10" ht="15.6" x14ac:dyDescent="0.3">
      <c r="A69" s="5"/>
      <c r="B69" s="373" t="s">
        <v>554</v>
      </c>
      <c r="C69" s="7" t="s">
        <v>157</v>
      </c>
      <c r="D69" s="318"/>
      <c r="E69" s="302">
        <v>0</v>
      </c>
      <c r="F69" s="302">
        <v>0</v>
      </c>
      <c r="G69" s="301">
        <v>0</v>
      </c>
      <c r="H69" s="302">
        <v>0</v>
      </c>
      <c r="I69" s="302">
        <v>0</v>
      </c>
      <c r="J69" s="301">
        <v>0</v>
      </c>
    </row>
    <row r="70" spans="1:10" ht="15.6" x14ac:dyDescent="0.3">
      <c r="A70" s="5"/>
      <c r="B70" s="370" t="s">
        <v>555</v>
      </c>
      <c r="C70" s="7" t="s">
        <v>158</v>
      </c>
      <c r="D70" s="318"/>
      <c r="E70" s="535">
        <v>139536644</v>
      </c>
      <c r="F70" s="560">
        <v>4560230</v>
      </c>
      <c r="G70" s="535">
        <v>144096874</v>
      </c>
      <c r="H70" s="535">
        <v>112967737</v>
      </c>
      <c r="I70" s="560">
        <v>8282688</v>
      </c>
      <c r="J70" s="535">
        <v>121250425</v>
      </c>
    </row>
    <row r="71" spans="1:10" ht="15.6" x14ac:dyDescent="0.3">
      <c r="A71" s="5"/>
      <c r="B71" s="373" t="s">
        <v>556</v>
      </c>
      <c r="C71" s="7" t="s">
        <v>159</v>
      </c>
      <c r="D71" s="318"/>
      <c r="E71" s="535">
        <v>946221167</v>
      </c>
      <c r="F71" s="560">
        <v>306664452</v>
      </c>
      <c r="G71" s="535">
        <v>1252885619</v>
      </c>
      <c r="H71" s="535">
        <v>624527329</v>
      </c>
      <c r="I71" s="560">
        <v>262389425</v>
      </c>
      <c r="J71" s="535">
        <v>886916754</v>
      </c>
    </row>
    <row r="72" spans="1:10" ht="15.6" x14ac:dyDescent="0.3">
      <c r="A72" s="5"/>
      <c r="B72" s="373" t="s">
        <v>557</v>
      </c>
      <c r="C72" s="7" t="s">
        <v>160</v>
      </c>
      <c r="D72" s="318"/>
      <c r="E72" s="535">
        <v>378492</v>
      </c>
      <c r="F72" s="302">
        <v>0</v>
      </c>
      <c r="G72" s="535">
        <v>378492</v>
      </c>
      <c r="H72" s="535">
        <v>233677</v>
      </c>
      <c r="I72" s="302">
        <v>0</v>
      </c>
      <c r="J72" s="535">
        <v>233677</v>
      </c>
    </row>
    <row r="73" spans="1:10" ht="15.6" x14ac:dyDescent="0.3">
      <c r="A73" s="5"/>
      <c r="B73" s="369" t="s">
        <v>62</v>
      </c>
      <c r="C73" s="22" t="s">
        <v>161</v>
      </c>
      <c r="D73" s="318"/>
      <c r="E73" s="300">
        <v>0</v>
      </c>
      <c r="F73" s="562">
        <v>618931</v>
      </c>
      <c r="G73" s="559">
        <v>618931</v>
      </c>
      <c r="H73" s="300">
        <v>0</v>
      </c>
      <c r="I73" s="562">
        <v>458804</v>
      </c>
      <c r="J73" s="559">
        <v>458804</v>
      </c>
    </row>
    <row r="74" spans="1:10" ht="15.6" x14ac:dyDescent="0.3">
      <c r="A74" s="5"/>
      <c r="B74" s="371"/>
      <c r="C74" s="16"/>
      <c r="D74" s="318"/>
      <c r="E74" s="535"/>
      <c r="F74" s="535"/>
      <c r="G74" s="535"/>
      <c r="H74" s="533"/>
      <c r="I74" s="535"/>
      <c r="J74" s="534"/>
    </row>
    <row r="75" spans="1:10" ht="15.6" x14ac:dyDescent="0.3">
      <c r="A75" s="27"/>
      <c r="B75" s="375"/>
      <c r="C75" s="154" t="s">
        <v>162</v>
      </c>
      <c r="D75" s="30"/>
      <c r="E75" s="536">
        <v>2006059763</v>
      </c>
      <c r="F75" s="536">
        <v>671217049</v>
      </c>
      <c r="G75" s="537">
        <v>2677276812</v>
      </c>
      <c r="H75" s="536">
        <v>1315404627</v>
      </c>
      <c r="I75" s="536">
        <v>477536144</v>
      </c>
      <c r="J75" s="538">
        <v>1792940771</v>
      </c>
    </row>
    <row r="79" spans="1:10" x14ac:dyDescent="0.25">
      <c r="E79" s="228">
        <f t="shared" ref="E79:J79" si="0">+E9-E10-E27-E44</f>
        <v>0</v>
      </c>
      <c r="F79" s="228">
        <f t="shared" si="0"/>
        <v>0</v>
      </c>
      <c r="G79" s="228">
        <f t="shared" si="0"/>
        <v>0</v>
      </c>
      <c r="H79" s="228">
        <f t="shared" si="0"/>
        <v>0</v>
      </c>
      <c r="I79" s="228">
        <f t="shared" si="0"/>
        <v>0</v>
      </c>
      <c r="J79" s="228">
        <f t="shared" si="0"/>
        <v>0</v>
      </c>
    </row>
    <row r="80" spans="1:10" x14ac:dyDescent="0.25">
      <c r="E80" s="228">
        <f t="shared" ref="E80:J80" si="1">+E10-E11-E15-E18-E21-E22-E25-E26</f>
        <v>0</v>
      </c>
      <c r="F80" s="228">
        <f t="shared" si="1"/>
        <v>0</v>
      </c>
      <c r="G80" s="228">
        <f t="shared" si="1"/>
        <v>0</v>
      </c>
      <c r="H80" s="228">
        <f t="shared" si="1"/>
        <v>0</v>
      </c>
      <c r="I80" s="228">
        <f t="shared" si="1"/>
        <v>0</v>
      </c>
      <c r="J80" s="228">
        <f t="shared" si="1"/>
        <v>0</v>
      </c>
    </row>
    <row r="81" spans="5:10" x14ac:dyDescent="0.25">
      <c r="E81" s="228">
        <f t="shared" ref="E81:J81" si="2">+E11-E12-E13-E14</f>
        <v>0</v>
      </c>
      <c r="F81" s="228">
        <f t="shared" si="2"/>
        <v>0</v>
      </c>
      <c r="G81" s="228">
        <f t="shared" si="2"/>
        <v>0</v>
      </c>
      <c r="H81" s="228">
        <f t="shared" si="2"/>
        <v>0</v>
      </c>
      <c r="I81" s="228">
        <f t="shared" si="2"/>
        <v>0</v>
      </c>
      <c r="J81" s="228">
        <f t="shared" si="2"/>
        <v>0</v>
      </c>
    </row>
    <row r="82" spans="5:10" x14ac:dyDescent="0.25">
      <c r="E82" s="228">
        <f t="shared" ref="E82:J82" si="3">+E15-E16-E17</f>
        <v>0</v>
      </c>
      <c r="F82" s="228">
        <f t="shared" si="3"/>
        <v>0</v>
      </c>
      <c r="G82" s="228">
        <f t="shared" si="3"/>
        <v>0</v>
      </c>
      <c r="H82" s="228">
        <f t="shared" si="3"/>
        <v>0</v>
      </c>
      <c r="I82" s="228">
        <f t="shared" si="3"/>
        <v>0</v>
      </c>
      <c r="J82" s="228">
        <f t="shared" si="3"/>
        <v>0</v>
      </c>
    </row>
    <row r="83" spans="5:10" x14ac:dyDescent="0.25">
      <c r="E83" s="228">
        <f t="shared" ref="E83:J83" si="4">+E22-E23-E24</f>
        <v>0</v>
      </c>
      <c r="F83" s="228">
        <f t="shared" si="4"/>
        <v>0</v>
      </c>
      <c r="G83" s="228">
        <f t="shared" si="4"/>
        <v>0</v>
      </c>
      <c r="H83" s="228">
        <f t="shared" si="4"/>
        <v>0</v>
      </c>
      <c r="I83" s="228">
        <f t="shared" si="4"/>
        <v>0</v>
      </c>
      <c r="J83" s="228">
        <f t="shared" si="4"/>
        <v>0</v>
      </c>
    </row>
    <row r="84" spans="5:10" x14ac:dyDescent="0.25">
      <c r="E84" s="228">
        <f t="shared" ref="E84:J84" si="5">+E27-E28-E41</f>
        <v>0</v>
      </c>
      <c r="F84" s="228">
        <f t="shared" si="5"/>
        <v>0</v>
      </c>
      <c r="G84" s="228">
        <f t="shared" si="5"/>
        <v>0</v>
      </c>
      <c r="H84" s="228">
        <f t="shared" si="5"/>
        <v>0</v>
      </c>
      <c r="I84" s="228">
        <f t="shared" si="5"/>
        <v>0</v>
      </c>
      <c r="J84" s="228">
        <f t="shared" si="5"/>
        <v>0</v>
      </c>
    </row>
    <row r="85" spans="5:10" x14ac:dyDescent="0.25">
      <c r="E85" s="228">
        <f t="shared" ref="E85:J85" si="6">+E28-SUM(E29:E40)</f>
        <v>0</v>
      </c>
      <c r="F85" s="228">
        <f t="shared" si="6"/>
        <v>0</v>
      </c>
      <c r="G85" s="228">
        <f t="shared" si="6"/>
        <v>0</v>
      </c>
      <c r="H85" s="228">
        <f t="shared" si="6"/>
        <v>0</v>
      </c>
      <c r="I85" s="228">
        <f t="shared" si="6"/>
        <v>0</v>
      </c>
      <c r="J85" s="228">
        <f t="shared" si="6"/>
        <v>0</v>
      </c>
    </row>
    <row r="86" spans="5:10" x14ac:dyDescent="0.25">
      <c r="E86" s="228">
        <f t="shared" ref="E86:J86" si="7">+E41-E42-E43</f>
        <v>0</v>
      </c>
      <c r="F86" s="228">
        <f t="shared" si="7"/>
        <v>0</v>
      </c>
      <c r="G86" s="228">
        <f t="shared" si="7"/>
        <v>0</v>
      </c>
      <c r="H86" s="228">
        <f t="shared" si="7"/>
        <v>0</v>
      </c>
      <c r="I86" s="228">
        <f t="shared" si="7"/>
        <v>0</v>
      </c>
      <c r="J86" s="228">
        <f t="shared" si="7"/>
        <v>0</v>
      </c>
    </row>
    <row r="87" spans="5:10" x14ac:dyDescent="0.25">
      <c r="E87" s="228">
        <f t="shared" ref="E87:J87" si="8">+E44-E45-E49-E54</f>
        <v>0</v>
      </c>
      <c r="F87" s="228">
        <f t="shared" si="8"/>
        <v>0</v>
      </c>
      <c r="G87" s="228">
        <f t="shared" si="8"/>
        <v>0</v>
      </c>
      <c r="H87" s="228">
        <f t="shared" si="8"/>
        <v>0</v>
      </c>
      <c r="I87" s="228">
        <f t="shared" si="8"/>
        <v>0</v>
      </c>
      <c r="J87" s="228">
        <f t="shared" si="8"/>
        <v>0</v>
      </c>
    </row>
    <row r="88" spans="5:10" x14ac:dyDescent="0.25">
      <c r="E88" s="228">
        <f t="shared" ref="E88:J88" si="9">+E45-E46-E47-E48</f>
        <v>0</v>
      </c>
      <c r="F88" s="228">
        <f t="shared" si="9"/>
        <v>0</v>
      </c>
      <c r="G88" s="228">
        <f t="shared" si="9"/>
        <v>0</v>
      </c>
      <c r="H88" s="228">
        <f t="shared" si="9"/>
        <v>0</v>
      </c>
      <c r="I88" s="228">
        <f t="shared" si="9"/>
        <v>0</v>
      </c>
      <c r="J88" s="228">
        <f t="shared" si="9"/>
        <v>0</v>
      </c>
    </row>
    <row r="89" spans="5:10" x14ac:dyDescent="0.25">
      <c r="E89" s="228">
        <f t="shared" ref="E89:J89" si="10">+E49-E50-E53</f>
        <v>0</v>
      </c>
      <c r="F89" s="228">
        <f t="shared" si="10"/>
        <v>0</v>
      </c>
      <c r="G89" s="228">
        <f t="shared" si="10"/>
        <v>0</v>
      </c>
      <c r="H89" s="228">
        <f t="shared" si="10"/>
        <v>0</v>
      </c>
      <c r="I89" s="228">
        <f t="shared" si="10"/>
        <v>0</v>
      </c>
      <c r="J89" s="228">
        <f t="shared" si="10"/>
        <v>0</v>
      </c>
    </row>
    <row r="90" spans="5:10" x14ac:dyDescent="0.25">
      <c r="E90" s="228">
        <f t="shared" ref="E90:J90" si="11">+E50-E51-E52</f>
        <v>0</v>
      </c>
      <c r="F90" s="228">
        <f t="shared" si="11"/>
        <v>0</v>
      </c>
      <c r="G90" s="228">
        <f t="shared" si="11"/>
        <v>0</v>
      </c>
      <c r="H90" s="228">
        <f t="shared" si="11"/>
        <v>0</v>
      </c>
      <c r="I90" s="228">
        <f t="shared" si="11"/>
        <v>0</v>
      </c>
      <c r="J90" s="228">
        <f t="shared" si="11"/>
        <v>0</v>
      </c>
    </row>
    <row r="91" spans="5:10" x14ac:dyDescent="0.25">
      <c r="E91" s="228">
        <f t="shared" ref="E91:J91" si="12">+E55-E56-E65-E73</f>
        <v>0</v>
      </c>
      <c r="F91" s="228">
        <f t="shared" si="12"/>
        <v>0</v>
      </c>
      <c r="G91" s="228">
        <f t="shared" si="12"/>
        <v>0</v>
      </c>
      <c r="H91" s="228">
        <f t="shared" si="12"/>
        <v>0</v>
      </c>
      <c r="I91" s="228">
        <f t="shared" si="12"/>
        <v>0</v>
      </c>
      <c r="J91" s="228">
        <f t="shared" si="12"/>
        <v>0</v>
      </c>
    </row>
    <row r="92" spans="5:10" x14ac:dyDescent="0.25">
      <c r="E92" s="228">
        <f t="shared" ref="E92:J92" si="13">+E56-SUM(E57:E64)</f>
        <v>0</v>
      </c>
      <c r="F92" s="228">
        <f t="shared" si="13"/>
        <v>0</v>
      </c>
      <c r="G92" s="228">
        <f t="shared" si="13"/>
        <v>0</v>
      </c>
      <c r="H92" s="228">
        <f t="shared" si="13"/>
        <v>0</v>
      </c>
      <c r="I92" s="228">
        <f t="shared" si="13"/>
        <v>0</v>
      </c>
      <c r="J92" s="228">
        <f t="shared" si="13"/>
        <v>0</v>
      </c>
    </row>
    <row r="93" spans="5:10" x14ac:dyDescent="0.25">
      <c r="E93" s="228">
        <f t="shared" ref="E93:J93" si="14">+E65-SUM(E66:E72)</f>
        <v>0</v>
      </c>
      <c r="F93" s="228">
        <f t="shared" si="14"/>
        <v>0</v>
      </c>
      <c r="G93" s="228">
        <f t="shared" si="14"/>
        <v>0</v>
      </c>
      <c r="H93" s="228">
        <f t="shared" si="14"/>
        <v>0</v>
      </c>
      <c r="I93" s="228">
        <f t="shared" si="14"/>
        <v>0</v>
      </c>
      <c r="J93" s="228">
        <f t="shared" si="14"/>
        <v>0</v>
      </c>
    </row>
    <row r="94" spans="5:10" x14ac:dyDescent="0.25">
      <c r="E94" s="228">
        <f>+E75-E9-E55</f>
        <v>0</v>
      </c>
      <c r="F94" s="228">
        <f>+F75-F9-F55</f>
        <v>0</v>
      </c>
      <c r="G94" s="228">
        <f t="shared" ref="G94:J94" si="15">+G75-G9-G55</f>
        <v>0</v>
      </c>
      <c r="H94" s="228">
        <f t="shared" si="15"/>
        <v>0</v>
      </c>
      <c r="I94" s="228">
        <f t="shared" si="15"/>
        <v>0</v>
      </c>
      <c r="J94" s="228">
        <f t="shared" si="15"/>
        <v>0</v>
      </c>
    </row>
    <row r="95" spans="5:10" x14ac:dyDescent="0.25">
      <c r="E95" s="228"/>
    </row>
    <row r="96" spans="5:10" x14ac:dyDescent="0.25">
      <c r="E96" s="22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09375" defaultRowHeight="15.6" x14ac:dyDescent="0.3"/>
  <cols>
    <col min="1" max="1" width="3.109375" style="117" customWidth="1"/>
    <col min="2" max="2" width="3.44140625" style="31" customWidth="1"/>
    <col min="3" max="3" width="9.109375" style="32" bestFit="1" customWidth="1"/>
    <col min="4" max="4" width="104.109375" style="31" bestFit="1" customWidth="1"/>
    <col min="5" max="5" width="8.33203125" style="31" bestFit="1" customWidth="1"/>
    <col min="6" max="6" width="29.21875" style="152" customWidth="1"/>
    <col min="7" max="7" width="21.109375" style="152" hidden="1" customWidth="1"/>
    <col min="8" max="8" width="29.21875" style="152" customWidth="1"/>
    <col min="9" max="9" width="21.109375" style="152" hidden="1" customWidth="1"/>
    <col min="10" max="10" width="1.6640625" style="117" bestFit="1" customWidth="1"/>
    <col min="11" max="11" width="9.109375" style="117"/>
    <col min="12" max="12" width="12.6640625" style="244" hidden="1" customWidth="1"/>
    <col min="13" max="13" width="7.44140625" style="117" hidden="1" customWidth="1"/>
    <col min="14" max="14" width="12.6640625" style="244" hidden="1" customWidth="1"/>
    <col min="15" max="15" width="9.109375" style="117" customWidth="1"/>
    <col min="16" max="16384" width="9.109375" style="117"/>
  </cols>
  <sheetData>
    <row r="1" spans="2:14" x14ac:dyDescent="0.3">
      <c r="B1" s="7"/>
      <c r="C1" s="6"/>
      <c r="D1" s="7"/>
      <c r="E1" s="7"/>
      <c r="F1" s="7"/>
      <c r="G1" s="7"/>
      <c r="H1" s="184"/>
      <c r="I1" s="184"/>
    </row>
    <row r="2" spans="2:14" x14ac:dyDescent="0.3">
      <c r="B2" s="186"/>
      <c r="C2" s="187"/>
      <c r="D2" s="187"/>
      <c r="E2" s="187"/>
      <c r="F2" s="187"/>
      <c r="G2" s="187"/>
      <c r="H2" s="192"/>
      <c r="I2" s="192"/>
    </row>
    <row r="3" spans="2:14" x14ac:dyDescent="0.3">
      <c r="B3" s="613" t="s">
        <v>593</v>
      </c>
      <c r="C3" s="614"/>
      <c r="D3" s="614"/>
      <c r="E3" s="614"/>
      <c r="F3" s="614"/>
      <c r="G3" s="614"/>
      <c r="H3" s="615"/>
      <c r="I3" s="570"/>
    </row>
    <row r="4" spans="2:14" x14ac:dyDescent="0.3">
      <c r="B4" s="27"/>
      <c r="C4" s="28"/>
      <c r="D4" s="29"/>
      <c r="E4" s="29"/>
      <c r="F4" s="432"/>
      <c r="G4" s="432"/>
      <c r="H4" s="185"/>
      <c r="I4" s="185"/>
    </row>
    <row r="5" spans="2:14" x14ac:dyDescent="0.3">
      <c r="B5" s="5"/>
      <c r="C5" s="6"/>
      <c r="D5" s="7"/>
      <c r="E5" s="160"/>
      <c r="F5" s="568" t="s">
        <v>358</v>
      </c>
      <c r="G5" s="565"/>
      <c r="H5" s="568" t="s">
        <v>358</v>
      </c>
      <c r="I5" s="566"/>
      <c r="J5" s="117" t="s">
        <v>372</v>
      </c>
    </row>
    <row r="6" spans="2:14" ht="15.6" customHeight="1" x14ac:dyDescent="0.3">
      <c r="B6" s="5"/>
      <c r="C6" s="6"/>
      <c r="D6" s="7"/>
      <c r="E6" s="160"/>
      <c r="F6" s="568" t="s">
        <v>305</v>
      </c>
      <c r="G6" s="565"/>
      <c r="H6" s="569" t="s">
        <v>305</v>
      </c>
      <c r="I6" s="567"/>
    </row>
    <row r="7" spans="2:14" x14ac:dyDescent="0.3">
      <c r="B7" s="5"/>
      <c r="C7" s="9"/>
      <c r="D7" s="10" t="s">
        <v>163</v>
      </c>
      <c r="E7" s="163" t="s">
        <v>2</v>
      </c>
      <c r="F7" s="568" t="s">
        <v>0</v>
      </c>
      <c r="G7" s="565"/>
      <c r="H7" s="568" t="s">
        <v>1</v>
      </c>
      <c r="I7" s="566"/>
    </row>
    <row r="8" spans="2:14" ht="15.75" customHeight="1" x14ac:dyDescent="0.3">
      <c r="B8" s="5"/>
      <c r="C8" s="6"/>
      <c r="D8" s="7"/>
      <c r="E8" s="619" t="s">
        <v>363</v>
      </c>
      <c r="F8" s="621" t="s">
        <v>603</v>
      </c>
      <c r="G8" s="616" t="s">
        <v>600</v>
      </c>
      <c r="H8" s="621" t="s">
        <v>604</v>
      </c>
      <c r="I8" s="616" t="s">
        <v>601</v>
      </c>
    </row>
    <row r="9" spans="2:14" x14ac:dyDescent="0.3">
      <c r="B9" s="27"/>
      <c r="C9" s="28"/>
      <c r="D9" s="190"/>
      <c r="E9" s="620"/>
      <c r="F9" s="617"/>
      <c r="G9" s="618"/>
      <c r="H9" s="617"/>
      <c r="I9" s="617"/>
    </row>
    <row r="10" spans="2:14" x14ac:dyDescent="0.3">
      <c r="B10" s="26"/>
      <c r="C10" s="332" t="s">
        <v>36</v>
      </c>
      <c r="D10" s="322" t="s">
        <v>431</v>
      </c>
      <c r="E10" s="161" t="s">
        <v>343</v>
      </c>
      <c r="F10" s="231">
        <v>51279800</v>
      </c>
      <c r="G10" s="311">
        <f t="shared" ref="G10:G41" si="0">+F10-L10</f>
        <v>0</v>
      </c>
      <c r="H10" s="231">
        <v>26641122</v>
      </c>
      <c r="I10" s="231">
        <f t="shared" ref="I10:I41" si="1">+H10-N10</f>
        <v>0</v>
      </c>
      <c r="J10" s="117" t="s">
        <v>372</v>
      </c>
      <c r="L10" s="244">
        <v>51279800</v>
      </c>
      <c r="N10" s="244">
        <v>26641122</v>
      </c>
    </row>
    <row r="11" spans="2:14" x14ac:dyDescent="0.3">
      <c r="B11" s="5"/>
      <c r="C11" s="333" t="s">
        <v>4</v>
      </c>
      <c r="D11" s="323" t="s">
        <v>190</v>
      </c>
      <c r="E11" s="161"/>
      <c r="F11" s="243">
        <v>32864393</v>
      </c>
      <c r="G11" s="312">
        <f t="shared" si="0"/>
        <v>0</v>
      </c>
      <c r="H11" s="243">
        <v>15783620</v>
      </c>
      <c r="I11" s="230">
        <f t="shared" si="1"/>
        <v>0</v>
      </c>
      <c r="L11" s="244">
        <v>32864393</v>
      </c>
      <c r="N11" s="244">
        <v>15783620</v>
      </c>
    </row>
    <row r="12" spans="2:14" x14ac:dyDescent="0.3">
      <c r="B12" s="5"/>
      <c r="C12" s="333" t="s">
        <v>21</v>
      </c>
      <c r="D12" s="323" t="s">
        <v>188</v>
      </c>
      <c r="E12" s="161"/>
      <c r="F12" s="243">
        <v>4232932</v>
      </c>
      <c r="G12" s="312">
        <f>+F12-L12</f>
        <v>0</v>
      </c>
      <c r="H12" s="243">
        <v>47680</v>
      </c>
      <c r="I12" s="230">
        <f t="shared" si="1"/>
        <v>0</v>
      </c>
      <c r="L12" s="244">
        <v>4232932</v>
      </c>
      <c r="N12" s="244">
        <v>47680</v>
      </c>
    </row>
    <row r="13" spans="2:14" x14ac:dyDescent="0.3">
      <c r="B13" s="5"/>
      <c r="C13" s="333" t="s">
        <v>65</v>
      </c>
      <c r="D13" s="323" t="s">
        <v>239</v>
      </c>
      <c r="E13" s="161"/>
      <c r="F13" s="243">
        <v>104151</v>
      </c>
      <c r="G13" s="312">
        <f t="shared" si="0"/>
        <v>0</v>
      </c>
      <c r="H13" s="243">
        <v>71750</v>
      </c>
      <c r="I13" s="230">
        <f t="shared" si="1"/>
        <v>0</v>
      </c>
      <c r="L13" s="244">
        <v>104151</v>
      </c>
      <c r="N13" s="244">
        <v>71750</v>
      </c>
    </row>
    <row r="14" spans="2:14" x14ac:dyDescent="0.3">
      <c r="B14" s="5"/>
      <c r="C14" s="333" t="s">
        <v>66</v>
      </c>
      <c r="D14" s="323" t="s">
        <v>240</v>
      </c>
      <c r="E14" s="161"/>
      <c r="F14" s="243">
        <v>0</v>
      </c>
      <c r="G14" s="312">
        <f t="shared" si="0"/>
        <v>0</v>
      </c>
      <c r="H14" s="243">
        <v>1728</v>
      </c>
      <c r="I14" s="230">
        <f t="shared" si="1"/>
        <v>0</v>
      </c>
      <c r="L14" s="244">
        <v>0</v>
      </c>
      <c r="N14" s="244">
        <v>1728</v>
      </c>
    </row>
    <row r="15" spans="2:14" x14ac:dyDescent="0.3">
      <c r="B15" s="5"/>
      <c r="C15" s="333" t="s">
        <v>67</v>
      </c>
      <c r="D15" s="323" t="s">
        <v>184</v>
      </c>
      <c r="E15" s="161"/>
      <c r="F15" s="243">
        <v>10504964</v>
      </c>
      <c r="G15" s="312">
        <f t="shared" si="0"/>
        <v>0</v>
      </c>
      <c r="H15" s="243">
        <v>8940644</v>
      </c>
      <c r="I15" s="230">
        <f t="shared" si="1"/>
        <v>0</v>
      </c>
      <c r="L15" s="244">
        <v>10504964</v>
      </c>
      <c r="N15" s="244">
        <v>8940644</v>
      </c>
    </row>
    <row r="16" spans="2:14" x14ac:dyDescent="0.3">
      <c r="B16" s="5"/>
      <c r="C16" s="333" t="s">
        <v>241</v>
      </c>
      <c r="D16" s="323" t="s">
        <v>391</v>
      </c>
      <c r="E16" s="161"/>
      <c r="F16" s="243">
        <v>57235</v>
      </c>
      <c r="G16" s="312">
        <f t="shared" si="0"/>
        <v>0</v>
      </c>
      <c r="H16" s="243">
        <v>150861</v>
      </c>
      <c r="I16" s="230">
        <f>+H16-N16</f>
        <v>0</v>
      </c>
      <c r="L16" s="244">
        <v>57235</v>
      </c>
      <c r="N16" s="244">
        <v>150861</v>
      </c>
    </row>
    <row r="17" spans="2:14" x14ac:dyDescent="0.3">
      <c r="B17" s="5"/>
      <c r="C17" s="333" t="s">
        <v>242</v>
      </c>
      <c r="D17" s="323" t="s">
        <v>432</v>
      </c>
      <c r="E17" s="161"/>
      <c r="F17" s="243">
        <v>5745738</v>
      </c>
      <c r="G17" s="312">
        <f t="shared" si="0"/>
        <v>0</v>
      </c>
      <c r="H17" s="243">
        <v>5697288</v>
      </c>
      <c r="I17" s="230">
        <f t="shared" si="1"/>
        <v>0</v>
      </c>
      <c r="L17" s="244">
        <v>5745738</v>
      </c>
      <c r="N17" s="244">
        <v>5697288</v>
      </c>
    </row>
    <row r="18" spans="2:14" x14ac:dyDescent="0.3">
      <c r="B18" s="5"/>
      <c r="C18" s="333" t="s">
        <v>243</v>
      </c>
      <c r="D18" s="323" t="s">
        <v>433</v>
      </c>
      <c r="E18" s="161"/>
      <c r="F18" s="243">
        <v>4701991</v>
      </c>
      <c r="G18" s="312">
        <f t="shared" si="0"/>
        <v>0</v>
      </c>
      <c r="H18" s="243">
        <v>3092495</v>
      </c>
      <c r="I18" s="230">
        <f t="shared" si="1"/>
        <v>0</v>
      </c>
      <c r="L18" s="244">
        <v>4701991</v>
      </c>
      <c r="N18" s="244">
        <v>3092495</v>
      </c>
    </row>
    <row r="19" spans="2:14" x14ac:dyDescent="0.3">
      <c r="B19" s="5"/>
      <c r="C19" s="333" t="s">
        <v>164</v>
      </c>
      <c r="D19" s="323" t="s">
        <v>185</v>
      </c>
      <c r="E19" s="161"/>
      <c r="F19" s="243">
        <v>2946610</v>
      </c>
      <c r="G19" s="312">
        <f t="shared" si="0"/>
        <v>0</v>
      </c>
      <c r="H19" s="243">
        <v>1654037</v>
      </c>
      <c r="I19" s="230">
        <f t="shared" si="1"/>
        <v>0</v>
      </c>
      <c r="L19" s="244">
        <v>2946610</v>
      </c>
      <c r="N19" s="244">
        <v>1654037</v>
      </c>
    </row>
    <row r="20" spans="2:14" x14ac:dyDescent="0.3">
      <c r="B20" s="5"/>
      <c r="C20" s="333" t="s">
        <v>244</v>
      </c>
      <c r="D20" s="324" t="s">
        <v>434</v>
      </c>
      <c r="E20" s="161"/>
      <c r="F20" s="243">
        <v>626750</v>
      </c>
      <c r="G20" s="312">
        <f t="shared" si="0"/>
        <v>0</v>
      </c>
      <c r="H20" s="243">
        <v>141663</v>
      </c>
      <c r="I20" s="230">
        <f t="shared" si="1"/>
        <v>0</v>
      </c>
      <c r="L20" s="244">
        <v>626750</v>
      </c>
      <c r="N20" s="244">
        <v>141663</v>
      </c>
    </row>
    <row r="21" spans="2:14" x14ac:dyDescent="0.3">
      <c r="B21" s="5"/>
      <c r="C21" s="334" t="s">
        <v>38</v>
      </c>
      <c r="D21" s="325" t="s">
        <v>435</v>
      </c>
      <c r="E21" s="161" t="s">
        <v>344</v>
      </c>
      <c r="F21" s="232">
        <v>47555387</v>
      </c>
      <c r="G21" s="313">
        <f t="shared" si="0"/>
        <v>0</v>
      </c>
      <c r="H21" s="232">
        <v>19097210</v>
      </c>
      <c r="I21" s="232">
        <f t="shared" si="1"/>
        <v>0</v>
      </c>
      <c r="L21" s="244">
        <v>47555387</v>
      </c>
      <c r="N21" s="244">
        <v>19097210</v>
      </c>
    </row>
    <row r="22" spans="2:14" x14ac:dyDescent="0.3">
      <c r="B22" s="26"/>
      <c r="C22" s="335" t="s">
        <v>39</v>
      </c>
      <c r="D22" s="326" t="s">
        <v>191</v>
      </c>
      <c r="E22" s="161"/>
      <c r="F22" s="243">
        <v>33802566</v>
      </c>
      <c r="G22" s="410">
        <f t="shared" si="0"/>
        <v>0</v>
      </c>
      <c r="H22" s="243">
        <v>14898638</v>
      </c>
      <c r="I22" s="243">
        <f t="shared" si="1"/>
        <v>0</v>
      </c>
      <c r="L22" s="244">
        <v>33802566</v>
      </c>
      <c r="N22" s="244">
        <v>14898638</v>
      </c>
    </row>
    <row r="23" spans="2:14" x14ac:dyDescent="0.3">
      <c r="B23" s="5"/>
      <c r="C23" s="335" t="s">
        <v>40</v>
      </c>
      <c r="D23" s="324" t="s">
        <v>436</v>
      </c>
      <c r="E23" s="161"/>
      <c r="F23" s="243">
        <v>4158779</v>
      </c>
      <c r="G23" s="312">
        <f t="shared" si="0"/>
        <v>0</v>
      </c>
      <c r="H23" s="243">
        <v>2101788</v>
      </c>
      <c r="I23" s="230">
        <f t="shared" si="1"/>
        <v>0</v>
      </c>
      <c r="L23" s="244">
        <v>4158779</v>
      </c>
      <c r="N23" s="244">
        <v>2101788</v>
      </c>
    </row>
    <row r="24" spans="2:14" x14ac:dyDescent="0.3">
      <c r="B24" s="5"/>
      <c r="C24" s="335" t="s">
        <v>41</v>
      </c>
      <c r="D24" s="323" t="s">
        <v>333</v>
      </c>
      <c r="E24" s="161"/>
      <c r="F24" s="243">
        <v>7942024</v>
      </c>
      <c r="G24" s="312">
        <f t="shared" si="0"/>
        <v>0</v>
      </c>
      <c r="H24" s="243">
        <v>1227702</v>
      </c>
      <c r="I24" s="230">
        <f t="shared" si="1"/>
        <v>0</v>
      </c>
      <c r="L24" s="244">
        <v>7942024</v>
      </c>
      <c r="N24" s="244">
        <v>1227702</v>
      </c>
    </row>
    <row r="25" spans="2:14" x14ac:dyDescent="0.3">
      <c r="B25" s="5"/>
      <c r="C25" s="335" t="s">
        <v>42</v>
      </c>
      <c r="D25" s="326" t="s">
        <v>192</v>
      </c>
      <c r="E25" s="161"/>
      <c r="F25" s="243">
        <v>0</v>
      </c>
      <c r="G25" s="312">
        <f t="shared" si="0"/>
        <v>0</v>
      </c>
      <c r="H25" s="243">
        <v>0</v>
      </c>
      <c r="I25" s="230">
        <f t="shared" si="1"/>
        <v>0</v>
      </c>
      <c r="L25" s="244">
        <v>0</v>
      </c>
      <c r="N25" s="244">
        <v>0</v>
      </c>
    </row>
    <row r="26" spans="2:14" x14ac:dyDescent="0.3">
      <c r="B26" s="5"/>
      <c r="C26" s="335" t="s">
        <v>44</v>
      </c>
      <c r="D26" s="326" t="s">
        <v>569</v>
      </c>
      <c r="E26" s="161"/>
      <c r="F26" s="243">
        <v>229393</v>
      </c>
      <c r="G26" s="312">
        <f t="shared" si="0"/>
        <v>0</v>
      </c>
      <c r="H26" s="243">
        <v>129903</v>
      </c>
      <c r="I26" s="230">
        <f t="shared" si="1"/>
        <v>0</v>
      </c>
      <c r="L26" s="244">
        <v>229393</v>
      </c>
      <c r="N26" s="244">
        <v>129903</v>
      </c>
    </row>
    <row r="27" spans="2:14" x14ac:dyDescent="0.3">
      <c r="B27" s="5"/>
      <c r="C27" s="335" t="s">
        <v>45</v>
      </c>
      <c r="D27" s="324" t="s">
        <v>437</v>
      </c>
      <c r="E27" s="161"/>
      <c r="F27" s="243">
        <v>1422625</v>
      </c>
      <c r="G27" s="312">
        <f t="shared" si="0"/>
        <v>0</v>
      </c>
      <c r="H27" s="243">
        <v>739179</v>
      </c>
      <c r="I27" s="230">
        <f t="shared" si="1"/>
        <v>0</v>
      </c>
      <c r="L27" s="244">
        <v>1422625</v>
      </c>
      <c r="N27" s="244">
        <v>739179</v>
      </c>
    </row>
    <row r="28" spans="2:14" x14ac:dyDescent="0.3">
      <c r="B28" s="5"/>
      <c r="C28" s="332" t="s">
        <v>50</v>
      </c>
      <c r="D28" s="327" t="s">
        <v>438</v>
      </c>
      <c r="E28" s="161"/>
      <c r="F28" s="232">
        <v>3724413</v>
      </c>
      <c r="G28" s="313">
        <f t="shared" si="0"/>
        <v>0</v>
      </c>
      <c r="H28" s="232">
        <v>7543912</v>
      </c>
      <c r="I28" s="232">
        <f t="shared" si="1"/>
        <v>0</v>
      </c>
      <c r="L28" s="244">
        <v>3724413</v>
      </c>
      <c r="N28" s="244">
        <v>7543912</v>
      </c>
    </row>
    <row r="29" spans="2:14" x14ac:dyDescent="0.3">
      <c r="B29" s="26"/>
      <c r="C29" s="332" t="s">
        <v>60</v>
      </c>
      <c r="D29" s="327" t="s">
        <v>334</v>
      </c>
      <c r="E29" s="161"/>
      <c r="F29" s="232">
        <v>4395287</v>
      </c>
      <c r="G29" s="313">
        <f t="shared" si="0"/>
        <v>0</v>
      </c>
      <c r="H29" s="232">
        <v>2640562</v>
      </c>
      <c r="I29" s="232">
        <f t="shared" si="1"/>
        <v>0</v>
      </c>
      <c r="L29" s="244">
        <v>4395287</v>
      </c>
      <c r="N29" s="244">
        <v>2640562</v>
      </c>
    </row>
    <row r="30" spans="2:14" x14ac:dyDescent="0.3">
      <c r="B30" s="26"/>
      <c r="C30" s="335" t="s">
        <v>168</v>
      </c>
      <c r="D30" s="326" t="s">
        <v>10</v>
      </c>
      <c r="E30" s="161"/>
      <c r="F30" s="243">
        <v>6602714</v>
      </c>
      <c r="G30" s="410">
        <f t="shared" si="0"/>
        <v>0</v>
      </c>
      <c r="H30" s="243">
        <v>3534791</v>
      </c>
      <c r="I30" s="243">
        <f t="shared" si="1"/>
        <v>0</v>
      </c>
      <c r="L30" s="244">
        <v>6602714</v>
      </c>
      <c r="N30" s="244">
        <v>3534791</v>
      </c>
    </row>
    <row r="31" spans="2:14" x14ac:dyDescent="0.3">
      <c r="B31" s="5"/>
      <c r="C31" s="335" t="s">
        <v>169</v>
      </c>
      <c r="D31" s="326" t="s">
        <v>171</v>
      </c>
      <c r="E31" s="161"/>
      <c r="F31" s="243">
        <v>363539</v>
      </c>
      <c r="G31" s="312">
        <f t="shared" si="0"/>
        <v>0</v>
      </c>
      <c r="H31" s="243">
        <v>239958</v>
      </c>
      <c r="I31" s="230">
        <f t="shared" si="1"/>
        <v>0</v>
      </c>
      <c r="L31" s="244">
        <v>363539</v>
      </c>
      <c r="N31" s="244">
        <v>239958</v>
      </c>
    </row>
    <row r="32" spans="2:14" x14ac:dyDescent="0.3">
      <c r="B32" s="5"/>
      <c r="C32" s="335" t="s">
        <v>170</v>
      </c>
      <c r="D32" s="326" t="s">
        <v>73</v>
      </c>
      <c r="E32" s="161" t="s">
        <v>354</v>
      </c>
      <c r="F32" s="243">
        <v>6239175</v>
      </c>
      <c r="G32" s="312">
        <f t="shared" si="0"/>
        <v>0</v>
      </c>
      <c r="H32" s="243">
        <v>3294833</v>
      </c>
      <c r="I32" s="230">
        <f t="shared" si="1"/>
        <v>0</v>
      </c>
      <c r="L32" s="244">
        <v>6239175</v>
      </c>
      <c r="N32" s="244">
        <v>3294833</v>
      </c>
    </row>
    <row r="33" spans="2:14" x14ac:dyDescent="0.3">
      <c r="B33" s="5"/>
      <c r="C33" s="335" t="s">
        <v>68</v>
      </c>
      <c r="D33" s="326" t="s">
        <v>439</v>
      </c>
      <c r="E33" s="161"/>
      <c r="F33" s="243">
        <v>2207427</v>
      </c>
      <c r="G33" s="312">
        <f t="shared" si="0"/>
        <v>0</v>
      </c>
      <c r="H33" s="243">
        <v>894229</v>
      </c>
      <c r="I33" s="230">
        <f t="shared" si="1"/>
        <v>0</v>
      </c>
      <c r="L33" s="244">
        <v>2207427</v>
      </c>
      <c r="N33" s="244">
        <v>894229</v>
      </c>
    </row>
    <row r="34" spans="2:14" x14ac:dyDescent="0.3">
      <c r="B34" s="5"/>
      <c r="C34" s="335" t="s">
        <v>172</v>
      </c>
      <c r="D34" s="323" t="s">
        <v>440</v>
      </c>
      <c r="E34" s="161"/>
      <c r="F34" s="243">
        <v>0</v>
      </c>
      <c r="G34" s="312">
        <f t="shared" si="0"/>
        <v>0</v>
      </c>
      <c r="H34" s="243">
        <v>0</v>
      </c>
      <c r="I34" s="230">
        <f t="shared" si="1"/>
        <v>0</v>
      </c>
      <c r="L34" s="244">
        <v>0</v>
      </c>
      <c r="N34" s="244">
        <v>0</v>
      </c>
    </row>
    <row r="35" spans="2:14" x14ac:dyDescent="0.3">
      <c r="B35" s="5"/>
      <c r="C35" s="335" t="s">
        <v>173</v>
      </c>
      <c r="D35" s="326" t="s">
        <v>73</v>
      </c>
      <c r="E35" s="161" t="s">
        <v>354</v>
      </c>
      <c r="F35" s="243">
        <v>2207427</v>
      </c>
      <c r="G35" s="312">
        <f t="shared" si="0"/>
        <v>0</v>
      </c>
      <c r="H35" s="243">
        <v>894229</v>
      </c>
      <c r="I35" s="230">
        <f t="shared" si="1"/>
        <v>0</v>
      </c>
      <c r="L35" s="244">
        <v>2207427</v>
      </c>
      <c r="N35" s="244">
        <v>894229</v>
      </c>
    </row>
    <row r="36" spans="2:14" x14ac:dyDescent="0.3">
      <c r="B36" s="26"/>
      <c r="C36" s="337" t="s">
        <v>61</v>
      </c>
      <c r="D36" s="327" t="s">
        <v>174</v>
      </c>
      <c r="E36" s="161" t="s">
        <v>345</v>
      </c>
      <c r="F36" s="232">
        <v>2403</v>
      </c>
      <c r="G36" s="313">
        <f t="shared" si="0"/>
        <v>0</v>
      </c>
      <c r="H36" s="232">
        <v>746</v>
      </c>
      <c r="I36" s="232">
        <f t="shared" si="1"/>
        <v>0</v>
      </c>
      <c r="L36" s="244">
        <v>2403</v>
      </c>
      <c r="N36" s="244">
        <v>746</v>
      </c>
    </row>
    <row r="37" spans="2:14" x14ac:dyDescent="0.3">
      <c r="B37" s="26"/>
      <c r="C37" s="332" t="s">
        <v>62</v>
      </c>
      <c r="D37" s="327" t="s">
        <v>442</v>
      </c>
      <c r="E37" s="161" t="s">
        <v>346</v>
      </c>
      <c r="F37" s="232">
        <v>3102751</v>
      </c>
      <c r="G37" s="313">
        <f t="shared" si="0"/>
        <v>0</v>
      </c>
      <c r="H37" s="232">
        <v>3642953</v>
      </c>
      <c r="I37" s="232">
        <f t="shared" si="1"/>
        <v>0</v>
      </c>
      <c r="L37" s="244">
        <v>3102751</v>
      </c>
      <c r="N37" s="244">
        <v>3642953</v>
      </c>
    </row>
    <row r="38" spans="2:14" x14ac:dyDescent="0.3">
      <c r="B38" s="5"/>
      <c r="C38" s="335" t="s">
        <v>74</v>
      </c>
      <c r="D38" s="326" t="s">
        <v>230</v>
      </c>
      <c r="E38" s="161"/>
      <c r="F38" s="243">
        <v>33529</v>
      </c>
      <c r="G38" s="312">
        <f t="shared" si="0"/>
        <v>0</v>
      </c>
      <c r="H38" s="243">
        <v>9287</v>
      </c>
      <c r="I38" s="230">
        <f t="shared" si="1"/>
        <v>0</v>
      </c>
      <c r="L38" s="244">
        <v>33529</v>
      </c>
      <c r="N38" s="244">
        <v>9287</v>
      </c>
    </row>
    <row r="39" spans="2:14" x14ac:dyDescent="0.3">
      <c r="B39" s="5"/>
      <c r="C39" s="335" t="s">
        <v>75</v>
      </c>
      <c r="D39" s="326" t="s">
        <v>359</v>
      </c>
      <c r="E39" s="161"/>
      <c r="F39" s="243">
        <v>969838</v>
      </c>
      <c r="G39" s="312">
        <f t="shared" si="0"/>
        <v>0</v>
      </c>
      <c r="H39" s="243">
        <v>-309986</v>
      </c>
      <c r="I39" s="230">
        <f t="shared" si="1"/>
        <v>0</v>
      </c>
      <c r="L39" s="244">
        <v>969838</v>
      </c>
      <c r="N39" s="244">
        <v>-309986</v>
      </c>
    </row>
    <row r="40" spans="2:14" x14ac:dyDescent="0.3">
      <c r="B40" s="5"/>
      <c r="C40" s="335" t="s">
        <v>558</v>
      </c>
      <c r="D40" s="326" t="s">
        <v>443</v>
      </c>
      <c r="E40" s="161"/>
      <c r="F40" s="243">
        <v>2099384</v>
      </c>
      <c r="G40" s="312">
        <f t="shared" si="0"/>
        <v>0</v>
      </c>
      <c r="H40" s="243">
        <v>3943652</v>
      </c>
      <c r="I40" s="230">
        <f t="shared" si="1"/>
        <v>0</v>
      </c>
      <c r="L40" s="244">
        <v>2099384</v>
      </c>
      <c r="N40" s="244">
        <v>3943652</v>
      </c>
    </row>
    <row r="41" spans="2:14" x14ac:dyDescent="0.3">
      <c r="B41" s="26"/>
      <c r="C41" s="332" t="s">
        <v>63</v>
      </c>
      <c r="D41" s="327" t="s">
        <v>175</v>
      </c>
      <c r="E41" s="161" t="s">
        <v>347</v>
      </c>
      <c r="F41" s="232">
        <v>3397581</v>
      </c>
      <c r="G41" s="313">
        <f t="shared" si="0"/>
        <v>0</v>
      </c>
      <c r="H41" s="232">
        <v>1743570</v>
      </c>
      <c r="I41" s="232">
        <f t="shared" si="1"/>
        <v>0</v>
      </c>
      <c r="L41" s="244">
        <v>3397581</v>
      </c>
      <c r="N41" s="244">
        <v>1743570</v>
      </c>
    </row>
    <row r="42" spans="2:14" x14ac:dyDescent="0.3">
      <c r="B42" s="26"/>
      <c r="C42" s="337" t="s">
        <v>76</v>
      </c>
      <c r="D42" s="327" t="s">
        <v>576</v>
      </c>
      <c r="E42" s="161"/>
      <c r="F42" s="232">
        <v>14622435</v>
      </c>
      <c r="G42" s="313">
        <f t="shared" ref="G42:G62" si="2">+F42-L42</f>
        <v>0</v>
      </c>
      <c r="H42" s="232">
        <v>15571743</v>
      </c>
      <c r="I42" s="232">
        <f t="shared" ref="I42:I73" si="3">+H42-N42</f>
        <v>0</v>
      </c>
      <c r="L42" s="244">
        <v>14622435</v>
      </c>
      <c r="N42" s="244">
        <v>15571743</v>
      </c>
    </row>
    <row r="43" spans="2:14" x14ac:dyDescent="0.3">
      <c r="B43" s="26"/>
      <c r="C43" s="332" t="s">
        <v>79</v>
      </c>
      <c r="D43" s="327" t="s">
        <v>577</v>
      </c>
      <c r="E43" s="161" t="s">
        <v>348</v>
      </c>
      <c r="F43" s="232">
        <v>-1658433</v>
      </c>
      <c r="G43" s="313">
        <f t="shared" si="2"/>
        <v>0</v>
      </c>
      <c r="H43" s="232">
        <v>-2012575</v>
      </c>
      <c r="I43" s="232">
        <f t="shared" si="3"/>
        <v>0</v>
      </c>
      <c r="L43" s="244">
        <v>-1658433</v>
      </c>
      <c r="N43" s="244">
        <v>-2012575</v>
      </c>
    </row>
    <row r="44" spans="2:14" x14ac:dyDescent="0.3">
      <c r="B44" s="26"/>
      <c r="C44" s="332" t="s">
        <v>80</v>
      </c>
      <c r="D44" s="327" t="s">
        <v>578</v>
      </c>
      <c r="E44" s="161" t="s">
        <v>348</v>
      </c>
      <c r="F44" s="232">
        <v>-53676</v>
      </c>
      <c r="G44" s="313">
        <f t="shared" si="2"/>
        <v>0</v>
      </c>
      <c r="H44" s="232">
        <v>-69955</v>
      </c>
      <c r="I44" s="232">
        <f t="shared" si="3"/>
        <v>0</v>
      </c>
      <c r="L44" s="244">
        <v>-53676</v>
      </c>
      <c r="N44" s="244">
        <v>-69955</v>
      </c>
    </row>
    <row r="45" spans="2:14" x14ac:dyDescent="0.3">
      <c r="B45" s="5"/>
      <c r="C45" s="336" t="s">
        <v>81</v>
      </c>
      <c r="D45" s="328" t="s">
        <v>441</v>
      </c>
      <c r="E45" s="161" t="s">
        <v>349</v>
      </c>
      <c r="F45" s="232">
        <v>-4523828</v>
      </c>
      <c r="G45" s="313">
        <f t="shared" si="2"/>
        <v>0</v>
      </c>
      <c r="H45" s="232">
        <v>-2939597</v>
      </c>
      <c r="I45" s="232">
        <f t="shared" si="3"/>
        <v>0</v>
      </c>
      <c r="L45" s="244">
        <v>-4523828</v>
      </c>
      <c r="N45" s="244">
        <v>-2939597</v>
      </c>
    </row>
    <row r="46" spans="2:14" x14ac:dyDescent="0.3">
      <c r="B46" s="26"/>
      <c r="C46" s="332" t="s">
        <v>82</v>
      </c>
      <c r="D46" s="327" t="s">
        <v>189</v>
      </c>
      <c r="E46" s="161" t="s">
        <v>349</v>
      </c>
      <c r="F46" s="232">
        <v>-4067135</v>
      </c>
      <c r="G46" s="313">
        <f t="shared" si="2"/>
        <v>0</v>
      </c>
      <c r="H46" s="232">
        <v>-2906340</v>
      </c>
      <c r="I46" s="232">
        <f t="shared" si="3"/>
        <v>0</v>
      </c>
      <c r="L46" s="244">
        <v>-4067135</v>
      </c>
      <c r="N46" s="244">
        <v>-2906340</v>
      </c>
    </row>
    <row r="47" spans="2:14" x14ac:dyDescent="0.3">
      <c r="B47" s="26"/>
      <c r="C47" s="332" t="s">
        <v>83</v>
      </c>
      <c r="D47" s="327" t="s">
        <v>579</v>
      </c>
      <c r="E47" s="161"/>
      <c r="F47" s="232">
        <v>4319363</v>
      </c>
      <c r="G47" s="313">
        <f t="shared" si="2"/>
        <v>0</v>
      </c>
      <c r="H47" s="232">
        <v>7643276</v>
      </c>
      <c r="I47" s="232">
        <f t="shared" si="3"/>
        <v>0</v>
      </c>
      <c r="L47" s="244">
        <v>4319363</v>
      </c>
      <c r="N47" s="244">
        <v>7643276</v>
      </c>
    </row>
    <row r="48" spans="2:14" x14ac:dyDescent="0.3">
      <c r="B48" s="26"/>
      <c r="C48" s="332" t="s">
        <v>84</v>
      </c>
      <c r="D48" s="329" t="s">
        <v>580</v>
      </c>
      <c r="E48" s="161"/>
      <c r="F48" s="232">
        <v>0</v>
      </c>
      <c r="G48" s="313">
        <f t="shared" si="2"/>
        <v>0</v>
      </c>
      <c r="H48" s="232">
        <v>0</v>
      </c>
      <c r="I48" s="232">
        <f t="shared" si="3"/>
        <v>0</v>
      </c>
      <c r="L48" s="244">
        <v>0</v>
      </c>
      <c r="N48" s="244">
        <v>0</v>
      </c>
    </row>
    <row r="49" spans="2:14" x14ac:dyDescent="0.3">
      <c r="B49" s="26"/>
      <c r="C49" s="229" t="s">
        <v>85</v>
      </c>
      <c r="D49" s="330" t="s">
        <v>227</v>
      </c>
      <c r="E49" s="161"/>
      <c r="F49" s="232">
        <v>0</v>
      </c>
      <c r="G49" s="313">
        <f t="shared" si="2"/>
        <v>0</v>
      </c>
      <c r="H49" s="232">
        <v>0</v>
      </c>
      <c r="I49" s="232">
        <f t="shared" si="3"/>
        <v>0</v>
      </c>
      <c r="L49" s="244">
        <v>0</v>
      </c>
      <c r="N49" s="244">
        <v>0</v>
      </c>
    </row>
    <row r="50" spans="2:14" x14ac:dyDescent="0.3">
      <c r="B50" s="26"/>
      <c r="C50" s="332" t="s">
        <v>87</v>
      </c>
      <c r="D50" s="327" t="s">
        <v>176</v>
      </c>
      <c r="E50" s="161"/>
      <c r="F50" s="232">
        <v>0</v>
      </c>
      <c r="G50" s="313">
        <f t="shared" si="2"/>
        <v>0</v>
      </c>
      <c r="H50" s="232">
        <v>0</v>
      </c>
      <c r="I50" s="232">
        <f t="shared" si="3"/>
        <v>0</v>
      </c>
      <c r="L50" s="244">
        <v>0</v>
      </c>
      <c r="N50" s="244">
        <v>0</v>
      </c>
    </row>
    <row r="51" spans="2:14" x14ac:dyDescent="0.3">
      <c r="B51" s="26"/>
      <c r="C51" s="332" t="s">
        <v>90</v>
      </c>
      <c r="D51" s="327" t="s">
        <v>581</v>
      </c>
      <c r="E51" s="161" t="s">
        <v>350</v>
      </c>
      <c r="F51" s="232">
        <v>4319363</v>
      </c>
      <c r="G51" s="313">
        <f t="shared" si="2"/>
        <v>0</v>
      </c>
      <c r="H51" s="232">
        <v>7643276</v>
      </c>
      <c r="I51" s="232">
        <f t="shared" si="3"/>
        <v>0</v>
      </c>
      <c r="L51" s="244">
        <v>4319363</v>
      </c>
      <c r="N51" s="244">
        <v>7643276</v>
      </c>
    </row>
    <row r="52" spans="2:14" x14ac:dyDescent="0.3">
      <c r="B52" s="26"/>
      <c r="C52" s="337" t="s">
        <v>570</v>
      </c>
      <c r="D52" s="327" t="s">
        <v>308</v>
      </c>
      <c r="E52" s="161" t="s">
        <v>351</v>
      </c>
      <c r="F52" s="232">
        <v>536825</v>
      </c>
      <c r="G52" s="313">
        <f t="shared" si="2"/>
        <v>0</v>
      </c>
      <c r="H52" s="232">
        <v>1799134</v>
      </c>
      <c r="I52" s="232">
        <f t="shared" si="3"/>
        <v>0</v>
      </c>
      <c r="L52" s="244">
        <v>536825</v>
      </c>
      <c r="N52" s="244">
        <v>1799134</v>
      </c>
    </row>
    <row r="53" spans="2:14" x14ac:dyDescent="0.3">
      <c r="B53" s="26"/>
      <c r="C53" s="338" t="s">
        <v>560</v>
      </c>
      <c r="D53" s="323" t="s">
        <v>203</v>
      </c>
      <c r="E53" s="161"/>
      <c r="F53" s="243">
        <v>0</v>
      </c>
      <c r="G53" s="410">
        <f t="shared" si="2"/>
        <v>0</v>
      </c>
      <c r="H53" s="243">
        <v>2179863</v>
      </c>
      <c r="I53" s="243">
        <f t="shared" si="3"/>
        <v>0</v>
      </c>
      <c r="L53" s="244">
        <v>0</v>
      </c>
      <c r="N53" s="244">
        <v>2179863</v>
      </c>
    </row>
    <row r="54" spans="2:14" x14ac:dyDescent="0.3">
      <c r="B54" s="26"/>
      <c r="C54" s="338" t="s">
        <v>561</v>
      </c>
      <c r="D54" s="331" t="s">
        <v>444</v>
      </c>
      <c r="E54" s="161"/>
      <c r="F54" s="243">
        <v>2100441</v>
      </c>
      <c r="G54" s="410">
        <f t="shared" si="2"/>
        <v>0</v>
      </c>
      <c r="H54" s="243">
        <v>125885</v>
      </c>
      <c r="I54" s="243">
        <f t="shared" si="3"/>
        <v>0</v>
      </c>
      <c r="L54" s="244">
        <v>2100441</v>
      </c>
      <c r="N54" s="244">
        <v>125885</v>
      </c>
    </row>
    <row r="55" spans="2:14" x14ac:dyDescent="0.3">
      <c r="B55" s="26"/>
      <c r="C55" s="338" t="s">
        <v>562</v>
      </c>
      <c r="D55" s="331" t="s">
        <v>445</v>
      </c>
      <c r="E55" s="161"/>
      <c r="F55" s="243">
        <v>1563616</v>
      </c>
      <c r="G55" s="410">
        <f t="shared" si="2"/>
        <v>0</v>
      </c>
      <c r="H55" s="243">
        <v>506614</v>
      </c>
      <c r="I55" s="243">
        <f t="shared" si="3"/>
        <v>0</v>
      </c>
      <c r="L55" s="244">
        <v>1563616</v>
      </c>
      <c r="N55" s="244">
        <v>506614</v>
      </c>
    </row>
    <row r="56" spans="2:14" x14ac:dyDescent="0.3">
      <c r="B56" s="26"/>
      <c r="C56" s="332" t="s">
        <v>312</v>
      </c>
      <c r="D56" s="327" t="s">
        <v>582</v>
      </c>
      <c r="E56" s="161" t="s">
        <v>352</v>
      </c>
      <c r="F56" s="232">
        <v>3782538</v>
      </c>
      <c r="G56" s="313">
        <f t="shared" si="2"/>
        <v>0</v>
      </c>
      <c r="H56" s="232">
        <v>5844142</v>
      </c>
      <c r="I56" s="232">
        <f t="shared" si="3"/>
        <v>0</v>
      </c>
      <c r="L56" s="244">
        <v>3782538</v>
      </c>
      <c r="N56" s="244">
        <v>5844142</v>
      </c>
    </row>
    <row r="57" spans="2:14" x14ac:dyDescent="0.3">
      <c r="B57" s="26"/>
      <c r="C57" s="332" t="s">
        <v>317</v>
      </c>
      <c r="D57" s="327" t="s">
        <v>309</v>
      </c>
      <c r="E57" s="161"/>
      <c r="F57" s="232">
        <v>0</v>
      </c>
      <c r="G57" s="313">
        <f t="shared" si="2"/>
        <v>0</v>
      </c>
      <c r="H57" s="232">
        <v>0</v>
      </c>
      <c r="I57" s="232">
        <f t="shared" si="3"/>
        <v>0</v>
      </c>
      <c r="L57" s="244">
        <v>0</v>
      </c>
      <c r="N57" s="244">
        <v>0</v>
      </c>
    </row>
    <row r="58" spans="2:14" x14ac:dyDescent="0.3">
      <c r="B58" s="26"/>
      <c r="C58" s="339" t="s">
        <v>340</v>
      </c>
      <c r="D58" s="331" t="s">
        <v>310</v>
      </c>
      <c r="E58" s="161"/>
      <c r="F58" s="243">
        <v>0</v>
      </c>
      <c r="G58" s="312">
        <f t="shared" si="2"/>
        <v>0</v>
      </c>
      <c r="H58" s="243">
        <v>0</v>
      </c>
      <c r="I58" s="230">
        <f t="shared" si="3"/>
        <v>0</v>
      </c>
      <c r="L58" s="244">
        <v>0</v>
      </c>
      <c r="N58" s="244">
        <v>0</v>
      </c>
    </row>
    <row r="59" spans="2:14" x14ac:dyDescent="0.3">
      <c r="B59" s="26"/>
      <c r="C59" s="339" t="s">
        <v>341</v>
      </c>
      <c r="D59" s="331" t="s">
        <v>446</v>
      </c>
      <c r="E59" s="161"/>
      <c r="F59" s="243">
        <v>0</v>
      </c>
      <c r="G59" s="313">
        <f t="shared" si="2"/>
        <v>0</v>
      </c>
      <c r="H59" s="243">
        <v>0</v>
      </c>
      <c r="I59" s="232">
        <f t="shared" si="3"/>
        <v>0</v>
      </c>
      <c r="L59" s="244">
        <v>0</v>
      </c>
      <c r="N59" s="244">
        <v>0</v>
      </c>
    </row>
    <row r="60" spans="2:14" x14ac:dyDescent="0.3">
      <c r="B60" s="26"/>
      <c r="C60" s="339" t="s">
        <v>342</v>
      </c>
      <c r="D60" s="331" t="s">
        <v>311</v>
      </c>
      <c r="E60" s="161"/>
      <c r="F60" s="243">
        <v>0</v>
      </c>
      <c r="G60" s="313">
        <f t="shared" si="2"/>
        <v>0</v>
      </c>
      <c r="H60" s="243">
        <v>0</v>
      </c>
      <c r="I60" s="232">
        <f t="shared" si="3"/>
        <v>0</v>
      </c>
      <c r="L60" s="244">
        <v>0</v>
      </c>
      <c r="N60" s="244">
        <v>0</v>
      </c>
    </row>
    <row r="61" spans="2:14" x14ac:dyDescent="0.3">
      <c r="B61" s="26"/>
      <c r="C61" s="332" t="s">
        <v>318</v>
      </c>
      <c r="D61" s="327" t="s">
        <v>313</v>
      </c>
      <c r="E61" s="161"/>
      <c r="F61" s="232">
        <v>0</v>
      </c>
      <c r="G61" s="313">
        <f t="shared" si="2"/>
        <v>0</v>
      </c>
      <c r="H61" s="232">
        <v>0</v>
      </c>
      <c r="I61" s="232">
        <f t="shared" si="3"/>
        <v>0</v>
      </c>
      <c r="L61" s="244">
        <v>0</v>
      </c>
      <c r="N61" s="244">
        <v>0</v>
      </c>
    </row>
    <row r="62" spans="2:14" x14ac:dyDescent="0.3">
      <c r="B62" s="26"/>
      <c r="C62" s="339" t="s">
        <v>563</v>
      </c>
      <c r="D62" s="331" t="s">
        <v>314</v>
      </c>
      <c r="E62" s="161"/>
      <c r="F62" s="243">
        <v>0</v>
      </c>
      <c r="G62" s="313">
        <f t="shared" si="2"/>
        <v>0</v>
      </c>
      <c r="H62" s="243">
        <v>0</v>
      </c>
      <c r="I62" s="232">
        <f t="shared" si="3"/>
        <v>0</v>
      </c>
      <c r="L62" s="244">
        <v>0</v>
      </c>
      <c r="N62" s="244">
        <v>0</v>
      </c>
    </row>
    <row r="63" spans="2:14" x14ac:dyDescent="0.3">
      <c r="B63" s="26"/>
      <c r="C63" s="339" t="s">
        <v>564</v>
      </c>
      <c r="D63" s="331" t="s">
        <v>315</v>
      </c>
      <c r="E63" s="161"/>
      <c r="F63" s="243">
        <v>0</v>
      </c>
      <c r="G63" s="312">
        <f t="shared" ref="G63:G71" si="4">+F63-L63</f>
        <v>0</v>
      </c>
      <c r="H63" s="243">
        <v>0</v>
      </c>
      <c r="I63" s="230">
        <f t="shared" si="3"/>
        <v>0</v>
      </c>
      <c r="L63" s="244">
        <v>0</v>
      </c>
      <c r="N63" s="244">
        <v>0</v>
      </c>
    </row>
    <row r="64" spans="2:14" x14ac:dyDescent="0.3">
      <c r="B64" s="26"/>
      <c r="C64" s="339" t="s">
        <v>571</v>
      </c>
      <c r="D64" s="331" t="s">
        <v>316</v>
      </c>
      <c r="E64" s="161"/>
      <c r="F64" s="243">
        <v>0</v>
      </c>
      <c r="G64" s="312">
        <f t="shared" si="4"/>
        <v>0</v>
      </c>
      <c r="H64" s="243">
        <v>0</v>
      </c>
      <c r="I64" s="230">
        <f t="shared" si="3"/>
        <v>0</v>
      </c>
      <c r="L64" s="244">
        <v>0</v>
      </c>
      <c r="N64" s="244">
        <v>0</v>
      </c>
    </row>
    <row r="65" spans="2:14" x14ac:dyDescent="0.3">
      <c r="B65" s="26"/>
      <c r="C65" s="332" t="s">
        <v>320</v>
      </c>
      <c r="D65" s="327" t="s">
        <v>583</v>
      </c>
      <c r="E65" s="161"/>
      <c r="F65" s="232">
        <v>0</v>
      </c>
      <c r="G65" s="313">
        <f t="shared" si="4"/>
        <v>0</v>
      </c>
      <c r="H65" s="232">
        <v>0</v>
      </c>
      <c r="I65" s="232">
        <f t="shared" si="3"/>
        <v>0</v>
      </c>
      <c r="L65" s="244">
        <v>0</v>
      </c>
      <c r="N65" s="244">
        <v>0</v>
      </c>
    </row>
    <row r="66" spans="2:14" x14ac:dyDescent="0.3">
      <c r="B66" s="26"/>
      <c r="C66" s="332" t="s">
        <v>321</v>
      </c>
      <c r="D66" s="327" t="s">
        <v>319</v>
      </c>
      <c r="E66" s="161"/>
      <c r="F66" s="232">
        <v>0</v>
      </c>
      <c r="G66" s="313">
        <f t="shared" si="4"/>
        <v>0</v>
      </c>
      <c r="H66" s="232">
        <v>0</v>
      </c>
      <c r="I66" s="232">
        <f t="shared" si="3"/>
        <v>0</v>
      </c>
      <c r="L66" s="244">
        <v>0</v>
      </c>
      <c r="N66" s="244">
        <v>0</v>
      </c>
    </row>
    <row r="67" spans="2:14" x14ac:dyDescent="0.3">
      <c r="B67" s="26"/>
      <c r="C67" s="339" t="s">
        <v>572</v>
      </c>
      <c r="D67" s="323" t="s">
        <v>203</v>
      </c>
      <c r="E67" s="161"/>
      <c r="F67" s="243">
        <v>0</v>
      </c>
      <c r="G67" s="313">
        <f t="shared" si="4"/>
        <v>0</v>
      </c>
      <c r="H67" s="243">
        <v>0</v>
      </c>
      <c r="I67" s="232">
        <f t="shared" si="3"/>
        <v>0</v>
      </c>
      <c r="L67" s="244">
        <v>0</v>
      </c>
      <c r="N67" s="244">
        <v>0</v>
      </c>
    </row>
    <row r="68" spans="2:14" x14ac:dyDescent="0.3">
      <c r="B68" s="26"/>
      <c r="C68" s="339" t="s">
        <v>573</v>
      </c>
      <c r="D68" s="331" t="s">
        <v>444</v>
      </c>
      <c r="E68" s="161"/>
      <c r="F68" s="243">
        <v>0</v>
      </c>
      <c r="G68" s="312">
        <f t="shared" si="4"/>
        <v>0</v>
      </c>
      <c r="H68" s="243">
        <v>0</v>
      </c>
      <c r="I68" s="230">
        <f t="shared" si="3"/>
        <v>0</v>
      </c>
      <c r="L68" s="244">
        <v>0</v>
      </c>
      <c r="N68" s="244">
        <v>0</v>
      </c>
    </row>
    <row r="69" spans="2:14" x14ac:dyDescent="0.3">
      <c r="B69" s="26"/>
      <c r="C69" s="339" t="s">
        <v>574</v>
      </c>
      <c r="D69" s="331" t="s">
        <v>445</v>
      </c>
      <c r="E69" s="161"/>
      <c r="F69" s="243">
        <v>0</v>
      </c>
      <c r="G69" s="312">
        <f t="shared" si="4"/>
        <v>0</v>
      </c>
      <c r="H69" s="243">
        <v>0</v>
      </c>
      <c r="I69" s="230">
        <f t="shared" si="3"/>
        <v>0</v>
      </c>
      <c r="L69" s="244">
        <v>0</v>
      </c>
      <c r="N69" s="244">
        <v>0</v>
      </c>
    </row>
    <row r="70" spans="2:14" x14ac:dyDescent="0.3">
      <c r="B70" s="26"/>
      <c r="C70" s="332" t="s">
        <v>447</v>
      </c>
      <c r="D70" s="327" t="s">
        <v>584</v>
      </c>
      <c r="E70" s="161"/>
      <c r="F70" s="232">
        <v>0</v>
      </c>
      <c r="G70" s="313">
        <f t="shared" si="4"/>
        <v>0</v>
      </c>
      <c r="H70" s="232">
        <v>0</v>
      </c>
      <c r="I70" s="232">
        <f t="shared" si="3"/>
        <v>0</v>
      </c>
      <c r="L70" s="244">
        <v>0</v>
      </c>
      <c r="N70" s="244">
        <v>0</v>
      </c>
    </row>
    <row r="71" spans="2:14" x14ac:dyDescent="0.3">
      <c r="B71" s="26"/>
      <c r="C71" s="332" t="s">
        <v>575</v>
      </c>
      <c r="D71" s="446" t="s">
        <v>585</v>
      </c>
      <c r="E71" s="161" t="s">
        <v>353</v>
      </c>
      <c r="F71" s="232">
        <v>3782538</v>
      </c>
      <c r="G71" s="232">
        <f t="shared" si="4"/>
        <v>0</v>
      </c>
      <c r="H71" s="232">
        <v>5844142</v>
      </c>
      <c r="I71" s="232">
        <f t="shared" si="3"/>
        <v>0</v>
      </c>
      <c r="L71" s="244">
        <v>3782538</v>
      </c>
      <c r="N71" s="244">
        <v>5844142</v>
      </c>
    </row>
    <row r="72" spans="2:14" x14ac:dyDescent="0.3">
      <c r="B72" s="26"/>
      <c r="C72" s="447" t="s">
        <v>586</v>
      </c>
      <c r="D72" s="448" t="s">
        <v>587</v>
      </c>
      <c r="E72" s="161"/>
      <c r="F72" s="243">
        <v>3782538</v>
      </c>
      <c r="G72" s="243">
        <f>+G71</f>
        <v>0</v>
      </c>
      <c r="H72" s="243">
        <v>5844142</v>
      </c>
      <c r="I72" s="243">
        <f t="shared" si="3"/>
        <v>0</v>
      </c>
      <c r="L72" s="244">
        <v>3782538</v>
      </c>
      <c r="N72" s="244">
        <v>5844142</v>
      </c>
    </row>
    <row r="73" spans="2:14" x14ac:dyDescent="0.3">
      <c r="B73" s="26"/>
      <c r="C73" s="447" t="s">
        <v>588</v>
      </c>
      <c r="D73" s="448" t="s">
        <v>589</v>
      </c>
      <c r="E73" s="161"/>
      <c r="F73" s="243">
        <v>0</v>
      </c>
      <c r="G73" s="243">
        <v>0</v>
      </c>
      <c r="H73" s="243">
        <v>0</v>
      </c>
      <c r="I73" s="243">
        <f t="shared" si="3"/>
        <v>0</v>
      </c>
      <c r="L73" s="244">
        <v>0</v>
      </c>
      <c r="N73" s="244">
        <v>0</v>
      </c>
    </row>
    <row r="74" spans="2:14" x14ac:dyDescent="0.3">
      <c r="B74" s="188"/>
      <c r="C74" s="449"/>
      <c r="D74" s="450" t="s">
        <v>590</v>
      </c>
      <c r="E74" s="189"/>
      <c r="F74" s="451">
        <f>+F71/2600000</f>
        <v>1.4548223076923077</v>
      </c>
      <c r="G74" s="451">
        <f>+G71/2600000</f>
        <v>0</v>
      </c>
      <c r="H74" s="451">
        <f>+H71/2600000</f>
        <v>2.2477469230769231</v>
      </c>
      <c r="I74" s="451">
        <f>+I71/2600000</f>
        <v>0</v>
      </c>
      <c r="L74" s="244">
        <v>1.1879096153846154</v>
      </c>
      <c r="N74" s="244">
        <v>1.9703673076923076</v>
      </c>
    </row>
    <row r="75" spans="2:14" x14ac:dyDescent="0.3">
      <c r="B75" s="7"/>
      <c r="C75" s="6"/>
      <c r="D75" s="7"/>
      <c r="E75" s="490"/>
      <c r="F75" s="151"/>
      <c r="G75" s="151"/>
      <c r="H75" s="151"/>
      <c r="I75" s="151"/>
    </row>
    <row r="76" spans="2:14" x14ac:dyDescent="0.3">
      <c r="B76" s="579"/>
      <c r="C76" s="579"/>
      <c r="D76" s="579"/>
      <c r="E76" s="579"/>
      <c r="F76" s="579"/>
      <c r="G76" s="579"/>
      <c r="H76" s="579"/>
      <c r="I76" s="579"/>
      <c r="J76" s="579"/>
      <c r="K76" s="445"/>
    </row>
    <row r="77" spans="2:14" x14ac:dyDescent="0.3">
      <c r="I77" s="151">
        <f>+I15-SUM(I16:I18)</f>
        <v>0</v>
      </c>
    </row>
    <row r="78" spans="2:14" x14ac:dyDescent="0.3">
      <c r="F78" s="151">
        <f>+F10-SUM(F11:F15,F19:F20)</f>
        <v>0</v>
      </c>
      <c r="G78" s="151">
        <f>+G10-SUM(G11:G15,G19:G20)</f>
        <v>0</v>
      </c>
      <c r="H78" s="151">
        <f>+H10-SUM(H11:H15,H19:H20)</f>
        <v>0</v>
      </c>
      <c r="I78" s="151">
        <f>+I10-SUM(I11:I15,I19:I20)</f>
        <v>0</v>
      </c>
    </row>
    <row r="79" spans="2:14" x14ac:dyDescent="0.3">
      <c r="F79" s="151">
        <f>+F15-SUM(F16:F18)</f>
        <v>0</v>
      </c>
      <c r="G79" s="151">
        <f>+G15-SUM(G16:G18)</f>
        <v>0</v>
      </c>
      <c r="H79" s="151">
        <f>+H15-SUM(H16:H18)</f>
        <v>0</v>
      </c>
      <c r="I79" s="151">
        <f>+I15-SUM(I16:I18)</f>
        <v>0</v>
      </c>
    </row>
    <row r="80" spans="2:14" x14ac:dyDescent="0.3">
      <c r="F80" s="151">
        <f>+F21-SUM(F22:F27)</f>
        <v>0</v>
      </c>
      <c r="G80" s="151">
        <f>+G21-SUM(G22:G27)</f>
        <v>0</v>
      </c>
      <c r="H80" s="151">
        <f>+H21-SUM(H22:H27)</f>
        <v>0</v>
      </c>
      <c r="I80" s="151">
        <f>+I21-SUM(I22:I27)</f>
        <v>0</v>
      </c>
    </row>
    <row r="81" spans="6:9" x14ac:dyDescent="0.3">
      <c r="F81" s="152">
        <f>+F28-(+F10-F21)</f>
        <v>0</v>
      </c>
      <c r="G81" s="152">
        <f>+G28-(+G10-G21)</f>
        <v>0</v>
      </c>
      <c r="H81" s="152">
        <f>+H28-(+H10-H21)</f>
        <v>0</v>
      </c>
      <c r="I81" s="152">
        <f>+I28-(+I10-I21)</f>
        <v>0</v>
      </c>
    </row>
    <row r="82" spans="6:9" x14ac:dyDescent="0.3">
      <c r="F82" s="152">
        <f>+F29-(F30-F33)</f>
        <v>0</v>
      </c>
      <c r="G82" s="152">
        <f>+G29-(G30-G33)</f>
        <v>0</v>
      </c>
      <c r="H82" s="152">
        <f>+H29-(H30-H33)</f>
        <v>0</v>
      </c>
      <c r="I82" s="152">
        <f>+I29-(I30-I33)</f>
        <v>0</v>
      </c>
    </row>
    <row r="83" spans="6:9" x14ac:dyDescent="0.3">
      <c r="F83" s="152">
        <f>+F30-SUM(F31:F32)</f>
        <v>0</v>
      </c>
      <c r="G83" s="152">
        <f>+G30-SUM(G31:G32)</f>
        <v>0</v>
      </c>
      <c r="H83" s="152">
        <f>+H30-SUM(H31:H32)</f>
        <v>0</v>
      </c>
      <c r="I83" s="152">
        <f>+I30-SUM(I31:I32)</f>
        <v>0</v>
      </c>
    </row>
    <row r="84" spans="6:9" x14ac:dyDescent="0.3">
      <c r="F84" s="152">
        <f>+F33-SUM(F34:F35)</f>
        <v>0</v>
      </c>
      <c r="G84" s="152">
        <f>+G33-SUM(G34:G35)</f>
        <v>0</v>
      </c>
      <c r="H84" s="152">
        <f>+H33-SUM(H34:H35)</f>
        <v>0</v>
      </c>
      <c r="I84" s="152">
        <f>+I33-SUM(I34:I35)</f>
        <v>0</v>
      </c>
    </row>
    <row r="85" spans="6:9" x14ac:dyDescent="0.3">
      <c r="F85" s="152">
        <f>+F37-SUM(F38:F40)</f>
        <v>0</v>
      </c>
      <c r="G85" s="152">
        <f>+G37-SUM(G38:G40)</f>
        <v>0</v>
      </c>
      <c r="H85" s="152">
        <f>+H37-SUM(H38:H40)</f>
        <v>0</v>
      </c>
      <c r="I85" s="152">
        <f>+I37-SUM(I38:I40)</f>
        <v>0</v>
      </c>
    </row>
    <row r="86" spans="6:9" x14ac:dyDescent="0.3">
      <c r="F86" s="152">
        <f>+F42-(+F28+F29+F36+F37+F41)</f>
        <v>0</v>
      </c>
      <c r="G86" s="152">
        <f>+G42-(+G28+G29+G36+G37+G41)</f>
        <v>0</v>
      </c>
      <c r="H86" s="152">
        <f>+H42-(+H28+H29+H36+H37+H41)</f>
        <v>0</v>
      </c>
      <c r="I86" s="152">
        <f>+I42-(+I28+I29+I36+I37+I41)</f>
        <v>0</v>
      </c>
    </row>
    <row r="87" spans="6:9" x14ac:dyDescent="0.3">
      <c r="F87" s="152">
        <f>+F47-(+F42+F43+F44+F45+F46)</f>
        <v>0</v>
      </c>
      <c r="G87" s="152">
        <f>+G47-(+G42+G43+G44+G45+G46)</f>
        <v>0</v>
      </c>
      <c r="H87" s="152">
        <f>+H47-(+H42+H43+H44+H45+H46)</f>
        <v>0</v>
      </c>
      <c r="I87" s="152">
        <f>+I47-(+I42+I43+I44+I45+I46)</f>
        <v>0</v>
      </c>
    </row>
    <row r="88" spans="6:9" x14ac:dyDescent="0.3">
      <c r="F88" s="152">
        <f>+F51-(+F47+F48+F49+F50)</f>
        <v>0</v>
      </c>
      <c r="G88" s="152">
        <f>+G51-(+G47+G48+G49+G50)</f>
        <v>0</v>
      </c>
      <c r="H88" s="152">
        <f>+H51-(+H47+H48+H49+H50)</f>
        <v>0</v>
      </c>
      <c r="I88" s="152">
        <f>+I51-(+I47+I48+I49+I50)</f>
        <v>0</v>
      </c>
    </row>
    <row r="89" spans="6:9" x14ac:dyDescent="0.3">
      <c r="F89" s="152">
        <f>+F52-F53-F54+F55</f>
        <v>0</v>
      </c>
      <c r="G89" s="152">
        <f>+G52-G53-G54+G55</f>
        <v>0</v>
      </c>
      <c r="H89" s="152">
        <f>+H52-H53-H54+H55</f>
        <v>0</v>
      </c>
      <c r="I89" s="152">
        <f>+I52-I53-I54+I55</f>
        <v>0</v>
      </c>
    </row>
    <row r="90" spans="6:9" x14ac:dyDescent="0.3">
      <c r="F90" s="152">
        <f>+F56-(+F51-F52)</f>
        <v>0</v>
      </c>
      <c r="G90" s="152">
        <f>+G56-(+G51-G52)</f>
        <v>0</v>
      </c>
      <c r="H90" s="152">
        <f>+H56-(+H51-H52)</f>
        <v>0</v>
      </c>
      <c r="I90" s="152">
        <f>+I56-(+I51-I52)</f>
        <v>0</v>
      </c>
    </row>
    <row r="91" spans="6:9" x14ac:dyDescent="0.3">
      <c r="F91" s="152">
        <f>+F57-SUM(F58:F60)</f>
        <v>0</v>
      </c>
      <c r="G91" s="152">
        <f>+G57-SUM(G58:G60)</f>
        <v>0</v>
      </c>
      <c r="H91" s="152">
        <f>+H57-SUM(H58:H60)</f>
        <v>0</v>
      </c>
      <c r="I91" s="152">
        <f>+I57-SUM(I58:I60)</f>
        <v>0</v>
      </c>
    </row>
    <row r="92" spans="6:9" x14ac:dyDescent="0.3">
      <c r="F92" s="152">
        <f>+F61-SUM(F62:F64)</f>
        <v>0</v>
      </c>
      <c r="G92" s="152">
        <f>+G61-SUM(G62:G64)</f>
        <v>0</v>
      </c>
      <c r="H92" s="152">
        <f>+H61-SUM(H62:H64)</f>
        <v>0</v>
      </c>
      <c r="I92" s="152">
        <f>+I61-SUM(I62:I64)</f>
        <v>0</v>
      </c>
    </row>
    <row r="93" spans="6:9" x14ac:dyDescent="0.3">
      <c r="F93" s="152">
        <f>+F65-(+F57-F61)</f>
        <v>0</v>
      </c>
      <c r="G93" s="152">
        <f>+G65-(+G57-G61)</f>
        <v>0</v>
      </c>
      <c r="H93" s="152">
        <f>+H65-(+H57-H61)</f>
        <v>0</v>
      </c>
      <c r="I93" s="152">
        <f>+I65-(+I57-I61)</f>
        <v>0</v>
      </c>
    </row>
    <row r="94" spans="6:9" x14ac:dyDescent="0.3">
      <c r="F94" s="152">
        <f>+F66-SUM(F67:F69)</f>
        <v>0</v>
      </c>
      <c r="G94" s="152">
        <f>+G66-SUM(G67:G69)</f>
        <v>0</v>
      </c>
      <c r="H94" s="152">
        <f>+H66-SUM(H67:H69)</f>
        <v>0</v>
      </c>
      <c r="I94" s="152">
        <f>+I66-SUM(I67:I69)</f>
        <v>0</v>
      </c>
    </row>
    <row r="95" spans="6:9" x14ac:dyDescent="0.3">
      <c r="F95" s="152">
        <f>+F70-(+F65+F66)</f>
        <v>0</v>
      </c>
      <c r="G95" s="152">
        <f>+G70-(+G65+G66)</f>
        <v>0</v>
      </c>
      <c r="H95" s="152">
        <f>+H70-(+H65+H66)</f>
        <v>0</v>
      </c>
      <c r="I95" s="152">
        <f>+I70-(+I65+I66)</f>
        <v>0</v>
      </c>
    </row>
    <row r="96" spans="6:9" x14ac:dyDescent="0.3">
      <c r="F96" s="152">
        <f>+F71-(+F56+F70)</f>
        <v>0</v>
      </c>
      <c r="G96" s="152">
        <f>+G71-(+G56+G70)</f>
        <v>0</v>
      </c>
      <c r="H96" s="152">
        <f>+H71-(+H56+H70)</f>
        <v>0</v>
      </c>
      <c r="I96" s="152">
        <f>+I71-(+I56+I70)</f>
        <v>0</v>
      </c>
    </row>
  </sheetData>
  <mergeCells count="7">
    <mergeCell ref="B3:H3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2" orientation="portrait" r:id="rId1"/>
  <headerFooter alignWithMargins="0">
    <oddFooter>&amp;C&amp;"Times New Roman,Regular"&amp;11Ekteki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ColWidth="9.109375" defaultRowHeight="13.2" x14ac:dyDescent="0.25"/>
  <cols>
    <col min="1" max="1" width="5.109375" style="36" customWidth="1"/>
    <col min="2" max="2" width="6.33203125" style="36" customWidth="1"/>
    <col min="3" max="3" width="65.109375" style="36" customWidth="1"/>
    <col min="4" max="5" width="25" style="36" customWidth="1"/>
    <col min="6" max="6" width="1.5546875" style="36" customWidth="1"/>
    <col min="7" max="16384" width="9.109375" style="36"/>
  </cols>
  <sheetData>
    <row r="1" spans="1:6" x14ac:dyDescent="0.25">
      <c r="A1" s="43"/>
      <c r="B1" s="44"/>
      <c r="C1" s="44"/>
      <c r="D1" s="44"/>
      <c r="E1" s="45"/>
    </row>
    <row r="2" spans="1:6" ht="30" customHeight="1" x14ac:dyDescent="0.25">
      <c r="A2" s="622" t="s">
        <v>596</v>
      </c>
      <c r="B2" s="623"/>
      <c r="C2" s="623"/>
      <c r="D2" s="623"/>
      <c r="E2" s="46"/>
      <c r="F2" s="37"/>
    </row>
    <row r="3" spans="1:6" x14ac:dyDescent="0.25">
      <c r="A3" s="41"/>
      <c r="B3" s="37"/>
      <c r="C3" s="37"/>
      <c r="D3" s="37"/>
      <c r="E3" s="47"/>
      <c r="F3" s="37"/>
    </row>
    <row r="4" spans="1:6" x14ac:dyDescent="0.25">
      <c r="A4" s="52"/>
      <c r="B4" s="53"/>
      <c r="C4" s="53"/>
      <c r="D4" s="440"/>
      <c r="E4" s="441"/>
      <c r="F4" s="37"/>
    </row>
    <row r="5" spans="1:6" x14ac:dyDescent="0.25">
      <c r="A5" s="48"/>
      <c r="B5" s="49"/>
      <c r="C5" s="49"/>
      <c r="D5" s="433" t="s">
        <v>358</v>
      </c>
      <c r="E5" s="314" t="s">
        <v>358</v>
      </c>
      <c r="F5" s="37"/>
    </row>
    <row r="6" spans="1:6" x14ac:dyDescent="0.25">
      <c r="A6" s="41"/>
      <c r="B6" s="50"/>
      <c r="C6" s="51" t="s">
        <v>468</v>
      </c>
      <c r="D6" s="551" t="s">
        <v>0</v>
      </c>
      <c r="E6" s="315" t="s">
        <v>1</v>
      </c>
      <c r="F6" s="37"/>
    </row>
    <row r="7" spans="1:6" x14ac:dyDescent="0.25">
      <c r="A7" s="41"/>
      <c r="B7" s="50"/>
      <c r="C7" s="51"/>
      <c r="D7" s="491" t="s">
        <v>305</v>
      </c>
      <c r="E7" s="492" t="s">
        <v>305</v>
      </c>
      <c r="F7" s="37"/>
    </row>
    <row r="8" spans="1:6" x14ac:dyDescent="0.25">
      <c r="A8" s="41"/>
      <c r="B8" s="37"/>
      <c r="C8" s="38"/>
      <c r="D8" s="434" t="s">
        <v>605</v>
      </c>
      <c r="E8" s="493" t="s">
        <v>606</v>
      </c>
      <c r="F8" s="37"/>
    </row>
    <row r="9" spans="1:6" x14ac:dyDescent="0.25">
      <c r="A9" s="52"/>
      <c r="B9" s="53"/>
      <c r="C9" s="54"/>
      <c r="D9" s="435"/>
      <c r="E9" s="316"/>
      <c r="F9" s="37"/>
    </row>
    <row r="10" spans="1:6" ht="15.6" x14ac:dyDescent="0.25">
      <c r="A10" s="41"/>
      <c r="B10" s="260" t="s">
        <v>36</v>
      </c>
      <c r="C10" s="261" t="s">
        <v>450</v>
      </c>
      <c r="D10" s="436">
        <v>3782538</v>
      </c>
      <c r="E10" s="437">
        <v>5844142</v>
      </c>
      <c r="F10" s="37"/>
    </row>
    <row r="11" spans="1:6" ht="15.6" x14ac:dyDescent="0.25">
      <c r="A11" s="41"/>
      <c r="B11" s="262" t="s">
        <v>38</v>
      </c>
      <c r="C11" s="257" t="s">
        <v>451</v>
      </c>
      <c r="D11" s="436">
        <v>1146110</v>
      </c>
      <c r="E11" s="57">
        <v>2877072</v>
      </c>
      <c r="F11" s="37"/>
    </row>
    <row r="12" spans="1:6" s="40" customFormat="1" ht="15.6" x14ac:dyDescent="0.25">
      <c r="A12" s="39"/>
      <c r="B12" s="443" t="s">
        <v>39</v>
      </c>
      <c r="C12" s="257" t="s">
        <v>452</v>
      </c>
      <c r="D12" s="436">
        <v>1619965</v>
      </c>
      <c r="E12" s="57">
        <v>3591801</v>
      </c>
      <c r="F12" s="50"/>
    </row>
    <row r="13" spans="1:6" s="40" customFormat="1" ht="15.6" x14ac:dyDescent="0.25">
      <c r="A13" s="39"/>
      <c r="B13" s="417" t="s">
        <v>165</v>
      </c>
      <c r="C13" s="258" t="s">
        <v>453</v>
      </c>
      <c r="D13" s="438">
        <v>1567741</v>
      </c>
      <c r="E13" s="264">
        <v>2763690</v>
      </c>
      <c r="F13" s="50"/>
    </row>
    <row r="14" spans="1:6" s="40" customFormat="1" ht="15.6" customHeight="1" x14ac:dyDescent="0.25">
      <c r="A14" s="39"/>
      <c r="B14" s="417" t="s">
        <v>166</v>
      </c>
      <c r="C14" s="258" t="s">
        <v>454</v>
      </c>
      <c r="D14" s="438">
        <v>0</v>
      </c>
      <c r="E14" s="264">
        <v>0</v>
      </c>
      <c r="F14" s="50"/>
    </row>
    <row r="15" spans="1:6" s="40" customFormat="1" ht="15.6" x14ac:dyDescent="0.25">
      <c r="A15" s="39"/>
      <c r="B15" s="417" t="s">
        <v>167</v>
      </c>
      <c r="C15" s="258" t="s">
        <v>455</v>
      </c>
      <c r="D15" s="438">
        <v>-191910</v>
      </c>
      <c r="E15" s="264">
        <v>39269</v>
      </c>
      <c r="F15" s="50"/>
    </row>
    <row r="16" spans="1:6" ht="31.2" x14ac:dyDescent="0.25">
      <c r="A16" s="41"/>
      <c r="B16" s="417" t="s">
        <v>357</v>
      </c>
      <c r="C16" s="258" t="s">
        <v>456</v>
      </c>
      <c r="D16" s="438">
        <v>0</v>
      </c>
      <c r="E16" s="264">
        <v>0</v>
      </c>
      <c r="F16" s="37"/>
    </row>
    <row r="17" spans="1:8" ht="31.2" x14ac:dyDescent="0.25">
      <c r="A17" s="41"/>
      <c r="B17" s="417" t="s">
        <v>369</v>
      </c>
      <c r="C17" s="258" t="s">
        <v>457</v>
      </c>
      <c r="D17" s="438">
        <v>244134</v>
      </c>
      <c r="E17" s="264">
        <v>788842</v>
      </c>
      <c r="F17" s="37"/>
    </row>
    <row r="18" spans="1:8" ht="15.6" x14ac:dyDescent="0.25">
      <c r="A18" s="41"/>
      <c r="B18" s="444" t="s">
        <v>40</v>
      </c>
      <c r="C18" s="257" t="s">
        <v>458</v>
      </c>
      <c r="D18" s="436">
        <v>-473855</v>
      </c>
      <c r="E18" s="57">
        <v>-714729</v>
      </c>
      <c r="F18" s="37"/>
      <c r="H18" s="191"/>
    </row>
    <row r="19" spans="1:8" ht="15.6" x14ac:dyDescent="0.25">
      <c r="A19" s="41"/>
      <c r="B19" s="417" t="s">
        <v>209</v>
      </c>
      <c r="C19" s="258" t="s">
        <v>459</v>
      </c>
      <c r="D19" s="438">
        <v>0</v>
      </c>
      <c r="E19" s="264">
        <v>0</v>
      </c>
      <c r="F19" s="37"/>
    </row>
    <row r="20" spans="1:8" ht="31.95" customHeight="1" x14ac:dyDescent="0.25">
      <c r="A20" s="41"/>
      <c r="B20" s="417" t="s">
        <v>210</v>
      </c>
      <c r="C20" s="258" t="s">
        <v>460</v>
      </c>
      <c r="D20" s="438">
        <v>-676359</v>
      </c>
      <c r="E20" s="264">
        <v>-919954</v>
      </c>
      <c r="F20" s="37"/>
    </row>
    <row r="21" spans="1:8" ht="15.6" x14ac:dyDescent="0.25">
      <c r="A21" s="41"/>
      <c r="B21" s="417" t="s">
        <v>211</v>
      </c>
      <c r="C21" s="258" t="s">
        <v>461</v>
      </c>
      <c r="D21" s="438">
        <v>0</v>
      </c>
      <c r="E21" s="264">
        <v>0</v>
      </c>
      <c r="F21" s="37"/>
    </row>
    <row r="22" spans="1:8" ht="15.6" customHeight="1" x14ac:dyDescent="0.25">
      <c r="A22" s="41"/>
      <c r="B22" s="417" t="s">
        <v>371</v>
      </c>
      <c r="C22" s="258" t="s">
        <v>462</v>
      </c>
      <c r="D22" s="438">
        <v>0</v>
      </c>
      <c r="E22" s="264">
        <v>0</v>
      </c>
      <c r="F22" s="37"/>
    </row>
    <row r="23" spans="1:8" ht="31.2" x14ac:dyDescent="0.25">
      <c r="A23" s="41"/>
      <c r="B23" s="417" t="s">
        <v>463</v>
      </c>
      <c r="C23" s="258" t="s">
        <v>464</v>
      </c>
      <c r="D23" s="438">
        <v>0</v>
      </c>
      <c r="E23" s="264">
        <v>0</v>
      </c>
      <c r="F23" s="37"/>
    </row>
    <row r="24" spans="1:8" ht="31.2" x14ac:dyDescent="0.25">
      <c r="A24" s="41"/>
      <c r="B24" s="417" t="s">
        <v>465</v>
      </c>
      <c r="C24" s="258" t="s">
        <v>466</v>
      </c>
      <c r="D24" s="438">
        <v>202504</v>
      </c>
      <c r="E24" s="264">
        <v>205225</v>
      </c>
      <c r="F24" s="37"/>
    </row>
    <row r="25" spans="1:8" s="40" customFormat="1" ht="15.6" x14ac:dyDescent="0.25">
      <c r="A25" s="39"/>
      <c r="B25" s="263" t="s">
        <v>50</v>
      </c>
      <c r="C25" s="259" t="s">
        <v>467</v>
      </c>
      <c r="D25" s="436">
        <v>4928648</v>
      </c>
      <c r="E25" s="57">
        <v>8721214</v>
      </c>
      <c r="F25" s="50"/>
    </row>
    <row r="26" spans="1:8" x14ac:dyDescent="0.25">
      <c r="A26" s="42"/>
      <c r="B26" s="55"/>
      <c r="C26" s="56"/>
      <c r="D26" s="439"/>
      <c r="E26" s="58"/>
      <c r="F26" s="37"/>
    </row>
    <row r="29" spans="1:8" x14ac:dyDescent="0.25">
      <c r="D29" s="191"/>
    </row>
    <row r="31" spans="1:8" x14ac:dyDescent="0.25">
      <c r="D31" s="321">
        <f>+D11-D12-D18</f>
        <v>0</v>
      </c>
      <c r="E31" s="321">
        <f>+E11-E12-E18</f>
        <v>0</v>
      </c>
    </row>
    <row r="32" spans="1:8" x14ac:dyDescent="0.25">
      <c r="D32" s="321">
        <f>+D12-SUM(D13:D17)</f>
        <v>0</v>
      </c>
      <c r="E32" s="321">
        <f>+E12-SUM(E13:E17)</f>
        <v>0</v>
      </c>
    </row>
    <row r="33" spans="4:5" x14ac:dyDescent="0.25">
      <c r="D33" s="321">
        <f>+D18-SUM(D19:D24)</f>
        <v>0</v>
      </c>
      <c r="E33" s="321">
        <f>+E18-SUM(E19:E24)</f>
        <v>0</v>
      </c>
    </row>
    <row r="34" spans="4:5" x14ac:dyDescent="0.25">
      <c r="D34" s="321">
        <f>+D25-D10-D11</f>
        <v>0</v>
      </c>
      <c r="E34" s="32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Roman,Regular"&amp;11Ekteki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5.66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441406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24"/>
      <c r="C2" s="501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6"/>
      <c r="P2" s="527"/>
      <c r="Q2" s="527"/>
      <c r="R2" s="527"/>
      <c r="S2" s="527"/>
      <c r="T2" s="527"/>
      <c r="U2" s="528"/>
    </row>
    <row r="3" spans="2:28" ht="20.100000000000001" customHeight="1" x14ac:dyDescent="0.35">
      <c r="B3" s="523" t="s">
        <v>597</v>
      </c>
      <c r="C3" s="522"/>
      <c r="D3" s="522"/>
      <c r="E3" s="522"/>
      <c r="F3" s="522"/>
      <c r="G3" s="522"/>
      <c r="H3" s="494"/>
      <c r="I3" s="494"/>
      <c r="J3" s="494"/>
      <c r="K3" s="494"/>
      <c r="L3" s="494"/>
      <c r="M3" s="494"/>
      <c r="N3" s="494"/>
      <c r="O3" s="497"/>
      <c r="P3" s="498"/>
      <c r="Q3" s="498"/>
      <c r="R3" s="498"/>
      <c r="S3" s="498"/>
      <c r="T3" s="498"/>
      <c r="U3" s="499"/>
    </row>
    <row r="4" spans="2:28" ht="15" customHeight="1" x14ac:dyDescent="0.35">
      <c r="B4" s="529"/>
      <c r="C4" s="265"/>
      <c r="D4" s="625"/>
      <c r="E4" s="625"/>
      <c r="F4" s="626"/>
      <c r="G4" s="496"/>
      <c r="H4" s="496"/>
      <c r="I4" s="496"/>
      <c r="J4" s="496"/>
      <c r="K4" s="496"/>
      <c r="L4" s="497"/>
      <c r="M4" s="497"/>
      <c r="N4" s="498"/>
      <c r="O4" s="497"/>
      <c r="P4" s="498"/>
      <c r="Q4" s="498"/>
      <c r="R4" s="498"/>
      <c r="S4" s="498"/>
      <c r="T4" s="498"/>
      <c r="U4" s="499"/>
    </row>
    <row r="5" spans="2:28" ht="16.5" customHeight="1" x14ac:dyDescent="0.35">
      <c r="B5" s="529"/>
      <c r="C5" s="265"/>
      <c r="D5" s="627"/>
      <c r="E5" s="627"/>
      <c r="F5" s="627"/>
      <c r="G5" s="494"/>
      <c r="H5" s="495"/>
      <c r="I5" s="495"/>
      <c r="J5" s="495"/>
      <c r="K5" s="496"/>
      <c r="L5" s="497"/>
      <c r="M5" s="624" t="s">
        <v>358</v>
      </c>
      <c r="N5" s="624"/>
      <c r="O5" s="624"/>
      <c r="P5" s="498"/>
      <c r="Q5" s="498"/>
      <c r="R5" s="498"/>
      <c r="S5" s="498"/>
      <c r="T5" s="498"/>
      <c r="U5" s="499"/>
    </row>
    <row r="6" spans="2:28" ht="14.25" customHeight="1" x14ac:dyDescent="0.35">
      <c r="B6" s="529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24"/>
      <c r="C7" s="501"/>
      <c r="D7" s="502"/>
      <c r="E7" s="503"/>
      <c r="F7" s="504"/>
      <c r="G7" s="505"/>
      <c r="H7" s="505"/>
      <c r="I7" s="505"/>
      <c r="J7" s="628" t="s">
        <v>477</v>
      </c>
      <c r="K7" s="629"/>
      <c r="L7" s="630"/>
      <c r="M7" s="628" t="s">
        <v>478</v>
      </c>
      <c r="N7" s="629"/>
      <c r="O7" s="630"/>
      <c r="P7" s="506"/>
      <c r="Q7" s="506"/>
      <c r="R7" s="506"/>
      <c r="S7" s="506"/>
      <c r="T7" s="506"/>
      <c r="U7" s="507"/>
    </row>
    <row r="8" spans="2:28" s="70" customFormat="1" ht="62.4" x14ac:dyDescent="0.25">
      <c r="B8" s="530"/>
      <c r="C8" s="508"/>
      <c r="D8" s="509" t="s">
        <v>177</v>
      </c>
      <c r="E8" s="564" t="s">
        <v>612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8" hidden="1" x14ac:dyDescent="0.35">
      <c r="B9" s="529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529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529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531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531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529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529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531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529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531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531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531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531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529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529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531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531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8" hidden="1" x14ac:dyDescent="0.35">
      <c r="B26" s="531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531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8" hidden="1" x14ac:dyDescent="0.35">
      <c r="B28" s="532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8" x14ac:dyDescent="0.35">
      <c r="B29" s="531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8" x14ac:dyDescent="0.35">
      <c r="B30" s="531"/>
      <c r="C30" s="265"/>
      <c r="D30" s="278" t="s">
        <v>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8" x14ac:dyDescent="0.35">
      <c r="B31" s="531"/>
      <c r="C31" s="265"/>
      <c r="D31" s="511" t="s">
        <v>305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8" x14ac:dyDescent="0.35">
      <c r="B32" s="531"/>
      <c r="C32" s="265"/>
      <c r="D32" s="511" t="s">
        <v>607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8" x14ac:dyDescent="0.35">
      <c r="B33" s="531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4504351</v>
      </c>
      <c r="K33" s="232">
        <v>-235733</v>
      </c>
      <c r="L33" s="232">
        <v>0</v>
      </c>
      <c r="M33" s="232">
        <v>0</v>
      </c>
      <c r="N33" s="232">
        <v>385399</v>
      </c>
      <c r="O33" s="232">
        <v>0</v>
      </c>
      <c r="P33" s="232">
        <v>6698342</v>
      </c>
      <c r="Q33" s="232">
        <v>5844142</v>
      </c>
      <c r="R33" s="232">
        <v>0</v>
      </c>
      <c r="S33" s="232">
        <v>19796409</v>
      </c>
      <c r="T33" s="232">
        <v>0</v>
      </c>
      <c r="U33" s="232">
        <v>19796409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8" x14ac:dyDescent="0.35">
      <c r="B34" s="531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8" x14ac:dyDescent="0.35">
      <c r="B35" s="531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531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8" x14ac:dyDescent="0.35">
      <c r="B37" s="531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4504351</v>
      </c>
      <c r="K37" s="232">
        <v>-235733</v>
      </c>
      <c r="L37" s="232">
        <v>0</v>
      </c>
      <c r="M37" s="232">
        <v>0</v>
      </c>
      <c r="N37" s="232">
        <v>385399</v>
      </c>
      <c r="O37" s="232">
        <v>0</v>
      </c>
      <c r="P37" s="232">
        <v>6698342</v>
      </c>
      <c r="Q37" s="232">
        <v>5844142</v>
      </c>
      <c r="R37" s="232">
        <v>0</v>
      </c>
      <c r="S37" s="232">
        <v>19796409</v>
      </c>
      <c r="T37" s="232">
        <v>0</v>
      </c>
      <c r="U37" s="232">
        <v>19796409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8" x14ac:dyDescent="0.35">
      <c r="B38" s="529"/>
      <c r="C38" s="368" t="s">
        <v>60</v>
      </c>
      <c r="D38" s="377" t="s">
        <v>469</v>
      </c>
      <c r="E38" s="518" t="s">
        <v>613</v>
      </c>
      <c r="F38" s="232">
        <v>0</v>
      </c>
      <c r="G38" s="232">
        <v>0</v>
      </c>
      <c r="H38" s="232">
        <v>0</v>
      </c>
      <c r="I38" s="232">
        <v>0</v>
      </c>
      <c r="J38" s="232">
        <v>1754302</v>
      </c>
      <c r="K38" s="232">
        <v>-134337</v>
      </c>
      <c r="L38" s="232">
        <v>0</v>
      </c>
      <c r="M38" s="232">
        <v>0</v>
      </c>
      <c r="N38" s="232">
        <v>-473855</v>
      </c>
      <c r="O38" s="232">
        <v>0</v>
      </c>
      <c r="P38" s="232">
        <v>0</v>
      </c>
      <c r="Q38" s="232">
        <v>0</v>
      </c>
      <c r="R38" s="232">
        <v>3782538</v>
      </c>
      <c r="S38" s="232">
        <v>4928648</v>
      </c>
      <c r="T38" s="232">
        <v>0</v>
      </c>
      <c r="U38" s="232">
        <v>4928648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8" x14ac:dyDescent="0.35">
      <c r="B39" s="529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1.8" x14ac:dyDescent="0.35">
      <c r="B40" s="531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8" x14ac:dyDescent="0.35">
      <c r="B41" s="531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8" x14ac:dyDescent="0.35">
      <c r="B42" s="531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8" x14ac:dyDescent="0.35">
      <c r="B43" s="531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8" x14ac:dyDescent="0.35">
      <c r="B44" s="531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8" x14ac:dyDescent="0.35">
      <c r="B45" s="531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5844142</v>
      </c>
      <c r="Q45" s="232">
        <v>-5844142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8" x14ac:dyDescent="0.35">
      <c r="B46" s="529"/>
      <c r="C46" s="381" t="s">
        <v>196</v>
      </c>
      <c r="D46" s="379" t="s">
        <v>179</v>
      </c>
      <c r="E46" s="518" t="s">
        <v>345</v>
      </c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8" x14ac:dyDescent="0.35">
      <c r="B47" s="529"/>
      <c r="C47" s="381" t="s">
        <v>197</v>
      </c>
      <c r="D47" s="379" t="s">
        <v>180</v>
      </c>
      <c r="E47" s="518" t="s">
        <v>346</v>
      </c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5844142</v>
      </c>
      <c r="Q47" s="230">
        <v>-5844142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8" x14ac:dyDescent="0.35">
      <c r="B48" s="529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8" x14ac:dyDescent="0.35">
      <c r="B49" s="532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6258653</v>
      </c>
      <c r="K49" s="233">
        <v>-370070</v>
      </c>
      <c r="L49" s="233">
        <v>0</v>
      </c>
      <c r="M49" s="233">
        <v>0</v>
      </c>
      <c r="N49" s="233">
        <v>-88456</v>
      </c>
      <c r="O49" s="233">
        <v>0</v>
      </c>
      <c r="P49" s="233">
        <v>12542484</v>
      </c>
      <c r="Q49" s="233">
        <v>0</v>
      </c>
      <c r="R49" s="233">
        <v>3782538</v>
      </c>
      <c r="S49" s="233">
        <v>24725057</v>
      </c>
      <c r="T49" s="233">
        <v>0</v>
      </c>
      <c r="U49" s="233">
        <v>24725057</v>
      </c>
      <c r="V49" s="75"/>
      <c r="W49" s="280">
        <f>+U49-y!H34</f>
        <v>0</v>
      </c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5.66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332031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3" t="s">
        <v>597</v>
      </c>
      <c r="C3" s="409"/>
      <c r="D3" s="522"/>
      <c r="E3" s="409"/>
      <c r="F3" s="409"/>
      <c r="G3" s="409"/>
      <c r="H3" s="420"/>
      <c r="I3" s="420"/>
      <c r="J3" s="420"/>
      <c r="K3" s="420"/>
      <c r="L3" s="420"/>
      <c r="M3" s="420"/>
      <c r="N3" s="420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31"/>
      <c r="E4" s="631"/>
      <c r="F4" s="632"/>
      <c r="G4" s="419"/>
      <c r="H4" s="419"/>
      <c r="I4" s="419"/>
      <c r="J4" s="419"/>
      <c r="K4" s="419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5"/>
      <c r="D5" s="627"/>
      <c r="E5" s="627"/>
      <c r="F5" s="627"/>
      <c r="G5" s="494"/>
      <c r="H5" s="495"/>
      <c r="I5" s="495"/>
      <c r="J5" s="495"/>
      <c r="K5" s="496"/>
      <c r="L5" s="497"/>
      <c r="M5" s="624" t="s">
        <v>358</v>
      </c>
      <c r="N5" s="624"/>
      <c r="O5" s="624"/>
      <c r="P5" s="498"/>
      <c r="Q5" s="498"/>
      <c r="R5" s="498"/>
      <c r="S5" s="498"/>
      <c r="T5" s="498"/>
      <c r="U5" s="499"/>
    </row>
    <row r="6" spans="2:28" ht="14.25" customHeight="1" x14ac:dyDescent="0.35">
      <c r="B6" s="67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9"/>
      <c r="C7" s="501"/>
      <c r="D7" s="502"/>
      <c r="E7" s="503"/>
      <c r="F7" s="504"/>
      <c r="G7" s="505"/>
      <c r="H7" s="505"/>
      <c r="I7" s="505"/>
      <c r="J7" s="628" t="s">
        <v>477</v>
      </c>
      <c r="K7" s="629"/>
      <c r="L7" s="630"/>
      <c r="M7" s="628" t="s">
        <v>478</v>
      </c>
      <c r="N7" s="629"/>
      <c r="O7" s="630"/>
      <c r="P7" s="506"/>
      <c r="Q7" s="506"/>
      <c r="R7" s="506"/>
      <c r="S7" s="506"/>
      <c r="T7" s="506"/>
      <c r="U7" s="507"/>
    </row>
    <row r="8" spans="2:28" s="70" customFormat="1" ht="62.4" x14ac:dyDescent="0.25">
      <c r="B8" s="68"/>
      <c r="C8" s="508"/>
      <c r="D8" s="509" t="s">
        <v>177</v>
      </c>
      <c r="E8" s="564" t="s">
        <v>612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8" hidden="1" x14ac:dyDescent="0.35">
      <c r="B9" s="67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67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67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74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74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67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67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74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67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74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74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74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74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67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67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74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74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8" hidden="1" x14ac:dyDescent="0.35">
      <c r="B26" s="74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74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8" hidden="1" x14ac:dyDescent="0.35">
      <c r="B28" s="235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8" x14ac:dyDescent="0.35">
      <c r="B29" s="74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8" x14ac:dyDescent="0.35">
      <c r="B30" s="74"/>
      <c r="C30" s="265"/>
      <c r="D30" s="278" t="s">
        <v>70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8" x14ac:dyDescent="0.35">
      <c r="B31" s="74"/>
      <c r="C31" s="265"/>
      <c r="D31" s="511" t="s">
        <v>305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8" x14ac:dyDescent="0.35">
      <c r="B32" s="74"/>
      <c r="C32" s="265"/>
      <c r="D32" s="511" t="s">
        <v>608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8" x14ac:dyDescent="0.35">
      <c r="B33" s="74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958840</v>
      </c>
      <c r="K33" s="232">
        <v>-282023</v>
      </c>
      <c r="L33" s="232">
        <v>0</v>
      </c>
      <c r="M33" s="232">
        <v>0</v>
      </c>
      <c r="N33" s="232">
        <v>1100128</v>
      </c>
      <c r="O33" s="232">
        <v>0</v>
      </c>
      <c r="P33" s="232">
        <v>3794237</v>
      </c>
      <c r="Q33" s="232">
        <v>2904105</v>
      </c>
      <c r="R33" s="232">
        <v>0</v>
      </c>
      <c r="S33" s="232">
        <v>11075195</v>
      </c>
      <c r="T33" s="232">
        <v>0</v>
      </c>
      <c r="U33" s="232">
        <v>11075195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8" x14ac:dyDescent="0.35">
      <c r="B34" s="74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8" x14ac:dyDescent="0.35">
      <c r="B35" s="74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74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8" x14ac:dyDescent="0.35">
      <c r="B37" s="74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958840</v>
      </c>
      <c r="K37" s="232">
        <v>-282023</v>
      </c>
      <c r="L37" s="232">
        <v>0</v>
      </c>
      <c r="M37" s="232">
        <v>0</v>
      </c>
      <c r="N37" s="232">
        <v>1100128</v>
      </c>
      <c r="O37" s="232">
        <v>0</v>
      </c>
      <c r="P37" s="232">
        <v>3794237</v>
      </c>
      <c r="Q37" s="232">
        <v>2904105</v>
      </c>
      <c r="R37" s="232">
        <v>0</v>
      </c>
      <c r="S37" s="232">
        <v>11075195</v>
      </c>
      <c r="T37" s="232">
        <v>0</v>
      </c>
      <c r="U37" s="232">
        <v>11075195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8" x14ac:dyDescent="0.35">
      <c r="B38" s="67"/>
      <c r="C38" s="368" t="s">
        <v>60</v>
      </c>
      <c r="D38" s="377" t="s">
        <v>469</v>
      </c>
      <c r="E38" s="518" t="s">
        <v>613</v>
      </c>
      <c r="F38" s="232">
        <v>0</v>
      </c>
      <c r="G38" s="232">
        <v>0</v>
      </c>
      <c r="H38" s="232">
        <v>0</v>
      </c>
      <c r="I38" s="232">
        <v>0</v>
      </c>
      <c r="J38" s="232">
        <v>3545511</v>
      </c>
      <c r="K38" s="232">
        <v>46290</v>
      </c>
      <c r="L38" s="232">
        <v>0</v>
      </c>
      <c r="M38" s="232">
        <v>0</v>
      </c>
      <c r="N38" s="232">
        <v>-714729</v>
      </c>
      <c r="O38" s="232">
        <v>0</v>
      </c>
      <c r="P38" s="232">
        <v>0</v>
      </c>
      <c r="Q38" s="232">
        <v>0</v>
      </c>
      <c r="R38" s="232">
        <v>5844142</v>
      </c>
      <c r="S38" s="232">
        <v>8721214</v>
      </c>
      <c r="T38" s="232">
        <v>0</v>
      </c>
      <c r="U38" s="232">
        <v>8721214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8" x14ac:dyDescent="0.35">
      <c r="B39" s="67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1.8" x14ac:dyDescent="0.35">
      <c r="B40" s="74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8" x14ac:dyDescent="0.35">
      <c r="B41" s="74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8" x14ac:dyDescent="0.35">
      <c r="B42" s="74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8" x14ac:dyDescent="0.35">
      <c r="B43" s="74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8" x14ac:dyDescent="0.35">
      <c r="B44" s="74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8" x14ac:dyDescent="0.35">
      <c r="B45" s="74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2904105</v>
      </c>
      <c r="Q45" s="232">
        <v>-2904105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8" x14ac:dyDescent="0.35">
      <c r="B46" s="67"/>
      <c r="C46" s="381" t="s">
        <v>196</v>
      </c>
      <c r="D46" s="379" t="s">
        <v>179</v>
      </c>
      <c r="E46" s="518" t="s">
        <v>345</v>
      </c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8" x14ac:dyDescent="0.35">
      <c r="B47" s="67"/>
      <c r="C47" s="381" t="s">
        <v>197</v>
      </c>
      <c r="D47" s="379" t="s">
        <v>180</v>
      </c>
      <c r="E47" s="518" t="s">
        <v>346</v>
      </c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2904105</v>
      </c>
      <c r="Q47" s="230">
        <v>-2904105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8" x14ac:dyDescent="0.35">
      <c r="B48" s="67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8" x14ac:dyDescent="0.35">
      <c r="B49" s="235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4504351</v>
      </c>
      <c r="K49" s="233">
        <v>-235733</v>
      </c>
      <c r="L49" s="233">
        <v>0</v>
      </c>
      <c r="M49" s="233">
        <v>0</v>
      </c>
      <c r="N49" s="233">
        <v>385399</v>
      </c>
      <c r="O49" s="233">
        <v>0</v>
      </c>
      <c r="P49" s="233">
        <v>6698342</v>
      </c>
      <c r="Q49" s="233">
        <v>0</v>
      </c>
      <c r="R49" s="233">
        <v>5844142</v>
      </c>
      <c r="S49" s="233">
        <v>19796409</v>
      </c>
      <c r="T49" s="233">
        <v>0</v>
      </c>
      <c r="U49" s="233">
        <v>19796409</v>
      </c>
      <c r="V49" s="75"/>
      <c r="W49" s="75"/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ColWidth="9.109375" defaultRowHeight="12.6" x14ac:dyDescent="0.25"/>
  <cols>
    <col min="1" max="1" width="2.6640625" style="4" customWidth="1"/>
    <col min="2" max="2" width="9.109375" style="4"/>
    <col min="3" max="3" width="100.6640625" style="4" customWidth="1"/>
    <col min="4" max="4" width="9.109375" style="4"/>
    <col min="5" max="6" width="29.88671875" style="4" customWidth="1"/>
    <col min="7" max="7" width="9.109375" style="4"/>
    <col min="8" max="8" width="13" style="4" customWidth="1"/>
    <col min="9" max="16384" width="9.109375" style="4"/>
  </cols>
  <sheetData>
    <row r="1" spans="1:8" ht="24.75" customHeight="1" x14ac:dyDescent="0.25">
      <c r="A1" s="406"/>
      <c r="B1" s="13"/>
      <c r="C1" s="633" t="s">
        <v>598</v>
      </c>
      <c r="D1" s="571"/>
      <c r="E1" s="635" t="s">
        <v>358</v>
      </c>
      <c r="F1" s="635" t="s">
        <v>358</v>
      </c>
      <c r="G1" s="14"/>
    </row>
    <row r="2" spans="1:8" ht="15.75" customHeight="1" x14ac:dyDescent="0.25">
      <c r="A2" s="407"/>
      <c r="B2" s="15"/>
      <c r="C2" s="634"/>
      <c r="D2" s="572"/>
      <c r="E2" s="636"/>
      <c r="F2" s="636"/>
      <c r="G2" s="14"/>
    </row>
    <row r="3" spans="1:8" ht="15.6" x14ac:dyDescent="0.3">
      <c r="A3" s="408"/>
      <c r="B3" s="89"/>
      <c r="C3" s="166"/>
      <c r="D3" s="163"/>
      <c r="E3" s="162" t="s">
        <v>0</v>
      </c>
      <c r="F3" s="162" t="s">
        <v>1</v>
      </c>
    </row>
    <row r="4" spans="1:8" ht="15.6" x14ac:dyDescent="0.3">
      <c r="A4" s="408"/>
      <c r="B4" s="89"/>
      <c r="C4" s="166"/>
      <c r="D4" s="165" t="s">
        <v>2</v>
      </c>
      <c r="E4" s="442" t="s">
        <v>305</v>
      </c>
      <c r="F4" s="442" t="s">
        <v>305</v>
      </c>
    </row>
    <row r="5" spans="1:8" ht="23.25" customHeight="1" x14ac:dyDescent="0.4">
      <c r="A5" s="408"/>
      <c r="B5" s="108"/>
      <c r="C5" s="167"/>
      <c r="D5" s="181" t="s">
        <v>614</v>
      </c>
      <c r="E5" s="557" t="s">
        <v>605</v>
      </c>
      <c r="F5" s="164" t="s">
        <v>606</v>
      </c>
    </row>
    <row r="6" spans="1:8" ht="18.75" customHeight="1" x14ac:dyDescent="0.35">
      <c r="A6" s="408"/>
      <c r="B6" s="394"/>
      <c r="C6" s="168"/>
      <c r="D6" s="240"/>
      <c r="E6" s="169"/>
      <c r="F6" s="159"/>
    </row>
    <row r="7" spans="1:8" ht="18" x14ac:dyDescent="0.35">
      <c r="A7" s="408"/>
      <c r="B7" s="395" t="s">
        <v>3</v>
      </c>
      <c r="C7" s="382" t="s">
        <v>489</v>
      </c>
      <c r="D7" s="241"/>
      <c r="E7" s="170"/>
      <c r="F7" s="171"/>
    </row>
    <row r="8" spans="1:8" ht="12.75" customHeight="1" x14ac:dyDescent="0.35">
      <c r="A8" s="408"/>
      <c r="B8" s="395"/>
      <c r="C8" s="382"/>
      <c r="D8" s="241"/>
      <c r="E8" s="170"/>
      <c r="F8" s="171"/>
    </row>
    <row r="9" spans="1:8" ht="19.5" customHeight="1" x14ac:dyDescent="0.35">
      <c r="A9" s="408"/>
      <c r="B9" s="396" t="s">
        <v>4</v>
      </c>
      <c r="C9" s="383" t="s">
        <v>488</v>
      </c>
      <c r="D9" s="241"/>
      <c r="E9" s="172">
        <v>-5869076</v>
      </c>
      <c r="F9" s="172">
        <v>3113771</v>
      </c>
      <c r="H9" s="468"/>
    </row>
    <row r="10" spans="1:8" ht="12.75" customHeight="1" x14ac:dyDescent="0.35">
      <c r="A10" s="408"/>
      <c r="B10" s="397"/>
      <c r="C10" s="384"/>
      <c r="D10" s="241"/>
      <c r="E10" s="173"/>
      <c r="F10" s="173"/>
      <c r="H10" s="468"/>
    </row>
    <row r="11" spans="1:8" ht="18" x14ac:dyDescent="0.35">
      <c r="A11" s="408"/>
      <c r="B11" s="398" t="s">
        <v>5</v>
      </c>
      <c r="C11" s="385" t="s">
        <v>193</v>
      </c>
      <c r="D11" s="241"/>
      <c r="E11" s="173">
        <v>44630453</v>
      </c>
      <c r="F11" s="173">
        <v>23070541</v>
      </c>
      <c r="H11" s="468"/>
    </row>
    <row r="12" spans="1:8" ht="18" x14ac:dyDescent="0.35">
      <c r="A12" s="408"/>
      <c r="B12" s="398" t="s">
        <v>6</v>
      </c>
      <c r="C12" s="385" t="s">
        <v>194</v>
      </c>
      <c r="D12" s="241"/>
      <c r="E12" s="173">
        <v>-46246564</v>
      </c>
      <c r="F12" s="173">
        <v>-16349494</v>
      </c>
      <c r="H12" s="468"/>
    </row>
    <row r="13" spans="1:8" ht="18" x14ac:dyDescent="0.35">
      <c r="A13" s="408"/>
      <c r="B13" s="398" t="s">
        <v>7</v>
      </c>
      <c r="C13" s="385" t="s">
        <v>8</v>
      </c>
      <c r="D13" s="241"/>
      <c r="E13" s="173">
        <v>2403</v>
      </c>
      <c r="F13" s="173">
        <v>746</v>
      </c>
      <c r="H13" s="468"/>
    </row>
    <row r="14" spans="1:8" ht="18" x14ac:dyDescent="0.35">
      <c r="A14" s="408"/>
      <c r="B14" s="398" t="s">
        <v>9</v>
      </c>
      <c r="C14" s="385" t="s">
        <v>10</v>
      </c>
      <c r="D14" s="241"/>
      <c r="E14" s="173">
        <v>6602714</v>
      </c>
      <c r="F14" s="173">
        <v>3534791</v>
      </c>
      <c r="H14" s="468"/>
    </row>
    <row r="15" spans="1:8" ht="18" x14ac:dyDescent="0.35">
      <c r="A15" s="408"/>
      <c r="B15" s="398" t="s">
        <v>11</v>
      </c>
      <c r="C15" s="385" t="s">
        <v>12</v>
      </c>
      <c r="D15" s="241"/>
      <c r="E15" s="173">
        <v>261446</v>
      </c>
      <c r="F15" s="173">
        <v>440165</v>
      </c>
      <c r="H15" s="468"/>
    </row>
    <row r="16" spans="1:8" ht="18" x14ac:dyDescent="0.35">
      <c r="A16" s="408"/>
      <c r="B16" s="398" t="s">
        <v>14</v>
      </c>
      <c r="C16" s="385" t="s">
        <v>13</v>
      </c>
      <c r="D16" s="241"/>
      <c r="E16" s="173">
        <v>937287</v>
      </c>
      <c r="F16" s="173">
        <v>595652</v>
      </c>
      <c r="H16" s="468"/>
    </row>
    <row r="17" spans="1:8" ht="18" x14ac:dyDescent="0.35">
      <c r="A17" s="408"/>
      <c r="B17" s="398" t="s">
        <v>16</v>
      </c>
      <c r="C17" s="385" t="s">
        <v>15</v>
      </c>
      <c r="D17" s="241"/>
      <c r="E17" s="173">
        <v>-6150299</v>
      </c>
      <c r="F17" s="173">
        <v>-4015988</v>
      </c>
      <c r="H17" s="468"/>
    </row>
    <row r="18" spans="1:8" ht="18" x14ac:dyDescent="0.35">
      <c r="A18" s="408"/>
      <c r="B18" s="398" t="s">
        <v>18</v>
      </c>
      <c r="C18" s="385" t="s">
        <v>17</v>
      </c>
      <c r="D18" s="241"/>
      <c r="E18" s="173">
        <v>-1341550</v>
      </c>
      <c r="F18" s="173">
        <v>-2283800</v>
      </c>
      <c r="H18" s="468"/>
    </row>
    <row r="19" spans="1:8" ht="18" x14ac:dyDescent="0.35">
      <c r="A19" s="408"/>
      <c r="B19" s="398" t="s">
        <v>19</v>
      </c>
      <c r="C19" s="385" t="s">
        <v>20</v>
      </c>
      <c r="D19" s="177" t="s">
        <v>343</v>
      </c>
      <c r="E19" s="174">
        <v>-4564966</v>
      </c>
      <c r="F19" s="174">
        <v>-1878842</v>
      </c>
      <c r="H19" s="468"/>
    </row>
    <row r="20" spans="1:8" ht="12.75" customHeight="1" x14ac:dyDescent="0.35">
      <c r="A20" s="408"/>
      <c r="B20" s="399"/>
      <c r="C20" s="384"/>
      <c r="D20" s="241"/>
      <c r="E20" s="174"/>
      <c r="F20" s="174"/>
      <c r="H20" s="468"/>
    </row>
    <row r="21" spans="1:8" ht="18" x14ac:dyDescent="0.35">
      <c r="A21" s="408"/>
      <c r="B21" s="396" t="s">
        <v>21</v>
      </c>
      <c r="C21" s="383" t="s">
        <v>490</v>
      </c>
      <c r="D21" s="241"/>
      <c r="E21" s="175">
        <v>-3495175</v>
      </c>
      <c r="F21" s="175">
        <v>18101668</v>
      </c>
      <c r="H21" s="468"/>
    </row>
    <row r="22" spans="1:8" ht="12.75" customHeight="1" x14ac:dyDescent="0.35">
      <c r="A22" s="408"/>
      <c r="B22" s="399"/>
      <c r="C22" s="384"/>
      <c r="D22" s="241"/>
      <c r="E22" s="174"/>
      <c r="F22" s="174"/>
      <c r="H22" s="468"/>
    </row>
    <row r="23" spans="1:8" ht="18" x14ac:dyDescent="0.35">
      <c r="A23" s="408"/>
      <c r="B23" s="398" t="s">
        <v>22</v>
      </c>
      <c r="C23" s="386" t="s">
        <v>491</v>
      </c>
      <c r="D23" s="241"/>
      <c r="E23" s="174">
        <v>9338318</v>
      </c>
      <c r="F23" s="174">
        <v>-9273</v>
      </c>
      <c r="H23" s="468"/>
    </row>
    <row r="24" spans="1:8" ht="18" x14ac:dyDescent="0.35">
      <c r="A24" s="408"/>
      <c r="B24" s="398" t="s">
        <v>23</v>
      </c>
      <c r="C24" s="385" t="s">
        <v>205</v>
      </c>
      <c r="D24" s="241"/>
      <c r="E24" s="174">
        <v>-2135343</v>
      </c>
      <c r="F24" s="174">
        <v>983706</v>
      </c>
      <c r="H24" s="468"/>
    </row>
    <row r="25" spans="1:8" ht="18" x14ac:dyDescent="0.35">
      <c r="A25" s="408"/>
      <c r="B25" s="398" t="s">
        <v>24</v>
      </c>
      <c r="C25" s="385" t="s">
        <v>25</v>
      </c>
      <c r="D25" s="241"/>
      <c r="E25" s="174">
        <v>-31249464</v>
      </c>
      <c r="F25" s="174">
        <v>-27616268</v>
      </c>
      <c r="H25" s="468"/>
    </row>
    <row r="26" spans="1:8" ht="18" x14ac:dyDescent="0.35">
      <c r="A26" s="408"/>
      <c r="B26" s="398" t="s">
        <v>26</v>
      </c>
      <c r="C26" s="385" t="s">
        <v>492</v>
      </c>
      <c r="D26" s="241"/>
      <c r="E26" s="174">
        <v>-7577320</v>
      </c>
      <c r="F26" s="174">
        <v>297705</v>
      </c>
      <c r="H26" s="468"/>
    </row>
    <row r="27" spans="1:8" ht="18" x14ac:dyDescent="0.35">
      <c r="A27" s="408"/>
      <c r="B27" s="398" t="s">
        <v>27</v>
      </c>
      <c r="C27" s="385" t="s">
        <v>202</v>
      </c>
      <c r="D27" s="241"/>
      <c r="E27" s="174">
        <v>1165271</v>
      </c>
      <c r="F27" s="174">
        <v>420510</v>
      </c>
      <c r="H27" s="468"/>
    </row>
    <row r="28" spans="1:8" ht="18" x14ac:dyDescent="0.35">
      <c r="A28" s="408"/>
      <c r="B28" s="398" t="s">
        <v>28</v>
      </c>
      <c r="C28" s="385" t="s">
        <v>29</v>
      </c>
      <c r="D28" s="241"/>
      <c r="E28" s="174">
        <v>-2065704</v>
      </c>
      <c r="F28" s="174">
        <v>45721142</v>
      </c>
      <c r="H28" s="468"/>
    </row>
    <row r="29" spans="1:8" ht="18" x14ac:dyDescent="0.35">
      <c r="A29" s="408"/>
      <c r="B29" s="398" t="s">
        <v>30</v>
      </c>
      <c r="C29" s="385" t="s">
        <v>493</v>
      </c>
      <c r="D29" s="241"/>
      <c r="E29" s="174">
        <v>0</v>
      </c>
      <c r="F29" s="174">
        <v>0</v>
      </c>
      <c r="H29" s="468"/>
    </row>
    <row r="30" spans="1:8" ht="18" x14ac:dyDescent="0.35">
      <c r="A30" s="408"/>
      <c r="B30" s="398" t="s">
        <v>32</v>
      </c>
      <c r="C30" s="385" t="s">
        <v>31</v>
      </c>
      <c r="D30" s="241"/>
      <c r="E30" s="174">
        <v>7593446</v>
      </c>
      <c r="F30" s="174">
        <v>1381800</v>
      </c>
      <c r="H30" s="468"/>
    </row>
    <row r="31" spans="1:8" ht="18" x14ac:dyDescent="0.35">
      <c r="A31" s="408"/>
      <c r="B31" s="398" t="s">
        <v>34</v>
      </c>
      <c r="C31" s="385" t="s">
        <v>33</v>
      </c>
      <c r="D31" s="241"/>
      <c r="E31" s="174">
        <v>0</v>
      </c>
      <c r="F31" s="174">
        <v>0</v>
      </c>
      <c r="H31" s="468"/>
    </row>
    <row r="32" spans="1:8" ht="18" x14ac:dyDescent="0.35">
      <c r="A32" s="408"/>
      <c r="B32" s="398" t="s">
        <v>226</v>
      </c>
      <c r="C32" s="385" t="s">
        <v>35</v>
      </c>
      <c r="D32" s="177" t="s">
        <v>343</v>
      </c>
      <c r="E32" s="174">
        <v>21435621</v>
      </c>
      <c r="F32" s="174">
        <v>-3077654</v>
      </c>
      <c r="H32" s="468"/>
    </row>
    <row r="33" spans="1:8" ht="12.75" customHeight="1" x14ac:dyDescent="0.35">
      <c r="A33" s="408"/>
      <c r="B33" s="397"/>
      <c r="C33" s="387"/>
      <c r="D33" s="242"/>
      <c r="E33" s="176"/>
      <c r="F33" s="176"/>
      <c r="H33" s="468"/>
    </row>
    <row r="34" spans="1:8" ht="18" x14ac:dyDescent="0.35">
      <c r="A34" s="408"/>
      <c r="B34" s="395" t="s">
        <v>36</v>
      </c>
      <c r="C34" s="383" t="s">
        <v>494</v>
      </c>
      <c r="D34" s="241"/>
      <c r="E34" s="175">
        <v>-9364251</v>
      </c>
      <c r="F34" s="175">
        <v>21215439</v>
      </c>
      <c r="H34" s="468"/>
    </row>
    <row r="35" spans="1:8" ht="12.75" customHeight="1" x14ac:dyDescent="0.35">
      <c r="A35" s="408"/>
      <c r="B35" s="397"/>
      <c r="C35" s="387"/>
      <c r="D35" s="242"/>
      <c r="E35" s="176"/>
      <c r="F35" s="176"/>
      <c r="H35" s="468"/>
    </row>
    <row r="36" spans="1:8" ht="18" x14ac:dyDescent="0.35">
      <c r="A36" s="408"/>
      <c r="B36" s="395" t="s">
        <v>37</v>
      </c>
      <c r="C36" s="382" t="s">
        <v>495</v>
      </c>
      <c r="D36" s="242"/>
      <c r="E36" s="176"/>
      <c r="F36" s="176"/>
      <c r="H36" s="468"/>
    </row>
    <row r="37" spans="1:8" ht="12.75" customHeight="1" x14ac:dyDescent="0.35">
      <c r="A37" s="408"/>
      <c r="B37" s="399"/>
      <c r="C37" s="387"/>
      <c r="D37" s="242"/>
      <c r="E37" s="176"/>
      <c r="F37" s="176"/>
      <c r="H37" s="468"/>
    </row>
    <row r="38" spans="1:8" ht="18" x14ac:dyDescent="0.35">
      <c r="A38" s="408"/>
      <c r="B38" s="395" t="s">
        <v>38</v>
      </c>
      <c r="C38" s="383" t="s">
        <v>496</v>
      </c>
      <c r="D38" s="241"/>
      <c r="E38" s="175">
        <v>5630122</v>
      </c>
      <c r="F38" s="175">
        <v>-8672796</v>
      </c>
      <c r="H38" s="468"/>
    </row>
    <row r="39" spans="1:8" ht="12.75" customHeight="1" x14ac:dyDescent="0.35">
      <c r="A39" s="408"/>
      <c r="B39" s="399"/>
      <c r="C39" s="384"/>
      <c r="D39" s="242"/>
      <c r="E39" s="176"/>
      <c r="F39" s="176"/>
      <c r="H39" s="468"/>
    </row>
    <row r="40" spans="1:8" ht="18" x14ac:dyDescent="0.35">
      <c r="A40" s="408"/>
      <c r="B40" s="400" t="s">
        <v>39</v>
      </c>
      <c r="C40" s="388" t="s">
        <v>497</v>
      </c>
      <c r="D40" s="177" t="s">
        <v>344</v>
      </c>
      <c r="E40" s="174">
        <v>-45000</v>
      </c>
      <c r="F40" s="174">
        <v>-22500</v>
      </c>
      <c r="H40" s="468"/>
    </row>
    <row r="41" spans="1:8" ht="18" x14ac:dyDescent="0.35">
      <c r="A41" s="408"/>
      <c r="B41" s="400" t="s">
        <v>40</v>
      </c>
      <c r="C41" s="388" t="s">
        <v>498</v>
      </c>
      <c r="D41" s="177" t="s">
        <v>345</v>
      </c>
      <c r="E41" s="174">
        <v>0</v>
      </c>
      <c r="F41" s="174">
        <v>0</v>
      </c>
      <c r="H41" s="468"/>
    </row>
    <row r="42" spans="1:8" ht="18" x14ac:dyDescent="0.35">
      <c r="A42" s="408"/>
      <c r="B42" s="400" t="s">
        <v>41</v>
      </c>
      <c r="C42" s="388" t="s">
        <v>499</v>
      </c>
      <c r="D42" s="241"/>
      <c r="E42" s="174">
        <v>-1430820</v>
      </c>
      <c r="F42" s="174">
        <v>-974827</v>
      </c>
      <c r="H42" s="468"/>
    </row>
    <row r="43" spans="1:8" ht="18" x14ac:dyDescent="0.35">
      <c r="A43" s="408"/>
      <c r="B43" s="400" t="s">
        <v>42</v>
      </c>
      <c r="C43" s="388" t="s">
        <v>43</v>
      </c>
      <c r="D43" s="241"/>
      <c r="E43" s="174">
        <v>63896</v>
      </c>
      <c r="F43" s="174">
        <v>18860</v>
      </c>
      <c r="H43" s="468"/>
    </row>
    <row r="44" spans="1:8" ht="18" x14ac:dyDescent="0.35">
      <c r="A44" s="408"/>
      <c r="B44" s="400" t="s">
        <v>44</v>
      </c>
      <c r="C44" s="388" t="s">
        <v>500</v>
      </c>
      <c r="D44" s="241"/>
      <c r="E44" s="174">
        <v>-17210062</v>
      </c>
      <c r="F44" s="174">
        <v>-11960618</v>
      </c>
      <c r="H44" s="468"/>
    </row>
    <row r="45" spans="1:8" ht="18" x14ac:dyDescent="0.35">
      <c r="A45" s="408"/>
      <c r="B45" s="400" t="s">
        <v>45</v>
      </c>
      <c r="C45" s="388" t="s">
        <v>501</v>
      </c>
      <c r="D45" s="241"/>
      <c r="E45" s="174">
        <v>24752108</v>
      </c>
      <c r="F45" s="174">
        <v>12766289</v>
      </c>
      <c r="H45" s="468"/>
    </row>
    <row r="46" spans="1:8" ht="18" x14ac:dyDescent="0.35">
      <c r="A46" s="408"/>
      <c r="B46" s="400" t="s">
        <v>46</v>
      </c>
      <c r="C46" s="388" t="s">
        <v>502</v>
      </c>
      <c r="D46" s="241"/>
      <c r="E46" s="174">
        <v>-500000</v>
      </c>
      <c r="F46" s="174">
        <v>-8500000</v>
      </c>
      <c r="H46" s="468"/>
    </row>
    <row r="47" spans="1:8" ht="18" x14ac:dyDescent="0.35">
      <c r="A47" s="408"/>
      <c r="B47" s="400" t="s">
        <v>47</v>
      </c>
      <c r="C47" s="388" t="s">
        <v>503</v>
      </c>
      <c r="D47" s="241"/>
      <c r="E47" s="174">
        <v>0</v>
      </c>
      <c r="F47" s="174">
        <v>0</v>
      </c>
      <c r="H47" s="468"/>
    </row>
    <row r="48" spans="1:8" ht="18" x14ac:dyDescent="0.35">
      <c r="A48" s="408"/>
      <c r="B48" s="400" t="s">
        <v>48</v>
      </c>
      <c r="C48" s="388" t="s">
        <v>20</v>
      </c>
      <c r="D48" s="177" t="s">
        <v>343</v>
      </c>
      <c r="E48" s="174">
        <v>0</v>
      </c>
      <c r="F48" s="174">
        <v>0</v>
      </c>
      <c r="H48" s="468"/>
    </row>
    <row r="49" spans="1:8" ht="12.75" customHeight="1" x14ac:dyDescent="0.35">
      <c r="A49" s="408"/>
      <c r="B49" s="399"/>
      <c r="C49" s="384"/>
      <c r="D49" s="241"/>
      <c r="E49" s="174"/>
      <c r="F49" s="174"/>
      <c r="H49" s="468"/>
    </row>
    <row r="50" spans="1:8" ht="18" x14ac:dyDescent="0.35">
      <c r="A50" s="408"/>
      <c r="B50" s="395" t="s">
        <v>49</v>
      </c>
      <c r="C50" s="382" t="s">
        <v>504</v>
      </c>
      <c r="D50" s="241"/>
      <c r="E50" s="174"/>
      <c r="F50" s="174"/>
      <c r="H50" s="468"/>
    </row>
    <row r="51" spans="1:8" ht="12.75" customHeight="1" x14ac:dyDescent="0.35">
      <c r="A51" s="408"/>
      <c r="B51" s="399"/>
      <c r="C51" s="384"/>
      <c r="D51" s="241"/>
      <c r="E51" s="174"/>
      <c r="F51" s="174"/>
      <c r="H51" s="468"/>
    </row>
    <row r="52" spans="1:8" ht="18" x14ac:dyDescent="0.35">
      <c r="A52" s="408"/>
      <c r="B52" s="395" t="s">
        <v>50</v>
      </c>
      <c r="C52" s="383" t="s">
        <v>51</v>
      </c>
      <c r="D52" s="241"/>
      <c r="E52" s="175">
        <v>-385194</v>
      </c>
      <c r="F52" s="175">
        <v>-250549</v>
      </c>
      <c r="H52" s="468"/>
    </row>
    <row r="53" spans="1:8" ht="12.75" customHeight="1" x14ac:dyDescent="0.35">
      <c r="A53" s="408"/>
      <c r="B53" s="397"/>
      <c r="C53" s="384"/>
      <c r="D53" s="241"/>
      <c r="E53" s="174"/>
      <c r="F53" s="174"/>
      <c r="H53" s="468"/>
    </row>
    <row r="54" spans="1:8" ht="18" x14ac:dyDescent="0.35">
      <c r="A54" s="408"/>
      <c r="B54" s="400" t="s">
        <v>52</v>
      </c>
      <c r="C54" s="385" t="s">
        <v>53</v>
      </c>
      <c r="D54" s="241"/>
      <c r="E54" s="174">
        <v>0</v>
      </c>
      <c r="F54" s="174">
        <v>0</v>
      </c>
      <c r="H54" s="468"/>
    </row>
    <row r="55" spans="1:8" ht="18" x14ac:dyDescent="0.35">
      <c r="A55" s="408"/>
      <c r="B55" s="400" t="s">
        <v>54</v>
      </c>
      <c r="C55" s="385" t="s">
        <v>55</v>
      </c>
      <c r="D55" s="241"/>
      <c r="E55" s="174">
        <v>0</v>
      </c>
      <c r="F55" s="174">
        <v>0</v>
      </c>
      <c r="H55" s="468"/>
    </row>
    <row r="56" spans="1:8" ht="18" x14ac:dyDescent="0.35">
      <c r="A56" s="408"/>
      <c r="B56" s="400" t="s">
        <v>56</v>
      </c>
      <c r="C56" s="385" t="s">
        <v>505</v>
      </c>
      <c r="D56" s="241"/>
      <c r="E56" s="174">
        <v>0</v>
      </c>
      <c r="F56" s="174">
        <v>0</v>
      </c>
      <c r="H56" s="468"/>
    </row>
    <row r="57" spans="1:8" ht="18" x14ac:dyDescent="0.35">
      <c r="A57" s="408"/>
      <c r="B57" s="400" t="s">
        <v>57</v>
      </c>
      <c r="C57" s="385" t="s">
        <v>506</v>
      </c>
      <c r="D57" s="241"/>
      <c r="E57" s="174">
        <v>0</v>
      </c>
      <c r="F57" s="174">
        <v>0</v>
      </c>
      <c r="H57" s="468"/>
    </row>
    <row r="58" spans="1:8" ht="18" x14ac:dyDescent="0.35">
      <c r="A58" s="408"/>
      <c r="B58" s="400" t="s">
        <v>58</v>
      </c>
      <c r="C58" s="385" t="s">
        <v>591</v>
      </c>
      <c r="D58" s="241"/>
      <c r="E58" s="174">
        <v>-385194</v>
      </c>
      <c r="F58" s="174">
        <v>-250549</v>
      </c>
      <c r="H58" s="468"/>
    </row>
    <row r="59" spans="1:8" ht="18" x14ac:dyDescent="0.35">
      <c r="A59" s="408"/>
      <c r="B59" s="400" t="s">
        <v>59</v>
      </c>
      <c r="C59" s="385" t="s">
        <v>20</v>
      </c>
      <c r="D59" s="241"/>
      <c r="E59" s="174">
        <v>0</v>
      </c>
      <c r="F59" s="174">
        <v>0</v>
      </c>
      <c r="H59" s="468"/>
    </row>
    <row r="60" spans="1:8" ht="12.75" customHeight="1" x14ac:dyDescent="0.35">
      <c r="A60" s="408"/>
      <c r="B60" s="401"/>
      <c r="C60" s="385"/>
      <c r="D60" s="241"/>
      <c r="E60" s="174"/>
      <c r="F60" s="174"/>
      <c r="H60" s="468"/>
    </row>
    <row r="61" spans="1:8" ht="18.75" customHeight="1" x14ac:dyDescent="0.35">
      <c r="A61" s="408"/>
      <c r="B61" s="395" t="s">
        <v>60</v>
      </c>
      <c r="C61" s="382" t="s">
        <v>507</v>
      </c>
      <c r="D61" s="177" t="s">
        <v>343</v>
      </c>
      <c r="E61" s="175">
        <v>1703137</v>
      </c>
      <c r="F61" s="175">
        <v>2779658</v>
      </c>
      <c r="H61" s="468"/>
    </row>
    <row r="62" spans="1:8" ht="12.75" customHeight="1" x14ac:dyDescent="0.35">
      <c r="A62" s="408"/>
      <c r="B62" s="402"/>
      <c r="C62" s="389"/>
      <c r="D62" s="242"/>
      <c r="E62" s="176"/>
      <c r="F62" s="176"/>
      <c r="H62" s="468"/>
    </row>
    <row r="63" spans="1:8" ht="18" x14ac:dyDescent="0.35">
      <c r="A63" s="408"/>
      <c r="B63" s="395" t="s">
        <v>61</v>
      </c>
      <c r="C63" s="390" t="s">
        <v>508</v>
      </c>
      <c r="D63" s="241"/>
      <c r="E63" s="175">
        <v>-2416186</v>
      </c>
      <c r="F63" s="175">
        <v>15071752</v>
      </c>
      <c r="H63" s="468"/>
    </row>
    <row r="64" spans="1:8" ht="12.75" customHeight="1" x14ac:dyDescent="0.35">
      <c r="A64" s="408"/>
      <c r="B64" s="403"/>
      <c r="C64" s="382"/>
      <c r="D64" s="241"/>
      <c r="E64" s="174"/>
      <c r="F64" s="174"/>
      <c r="H64" s="468"/>
    </row>
    <row r="65" spans="1:8" ht="18" x14ac:dyDescent="0.35">
      <c r="A65" s="408"/>
      <c r="B65" s="395" t="s">
        <v>62</v>
      </c>
      <c r="C65" s="382" t="s">
        <v>370</v>
      </c>
      <c r="D65" s="177" t="s">
        <v>346</v>
      </c>
      <c r="E65" s="175">
        <v>26729882</v>
      </c>
      <c r="F65" s="175">
        <v>11658130</v>
      </c>
      <c r="H65" s="468"/>
    </row>
    <row r="66" spans="1:8" ht="12.75" customHeight="1" x14ac:dyDescent="0.35">
      <c r="A66" s="408"/>
      <c r="B66" s="395"/>
      <c r="C66" s="391"/>
      <c r="D66" s="241"/>
      <c r="E66" s="174"/>
      <c r="F66" s="174"/>
      <c r="H66" s="468"/>
    </row>
    <row r="67" spans="1:8" ht="18" x14ac:dyDescent="0.35">
      <c r="A67" s="408"/>
      <c r="B67" s="404" t="s">
        <v>63</v>
      </c>
      <c r="C67" s="392" t="s">
        <v>64</v>
      </c>
      <c r="D67" s="178" t="s">
        <v>346</v>
      </c>
      <c r="E67" s="179">
        <v>24313696</v>
      </c>
      <c r="F67" s="179">
        <v>26729882</v>
      </c>
      <c r="H67" s="468"/>
    </row>
    <row r="68" spans="1:8" ht="18" x14ac:dyDescent="0.35">
      <c r="A68" s="20"/>
      <c r="B68" s="405"/>
      <c r="C68" s="393"/>
      <c r="D68" s="23"/>
      <c r="E68" s="24"/>
      <c r="F68" s="24"/>
    </row>
    <row r="69" spans="1:8" ht="15.6" x14ac:dyDescent="0.3">
      <c r="C69" s="14"/>
      <c r="D69" s="25"/>
      <c r="E69" s="33"/>
      <c r="F69" s="33"/>
    </row>
    <row r="70" spans="1:8" x14ac:dyDescent="0.25">
      <c r="C70" s="14"/>
    </row>
    <row r="71" spans="1:8" x14ac:dyDescent="0.25">
      <c r="C71" s="14"/>
      <c r="E71" s="33">
        <f>+E9-SUM(E11:E19)</f>
        <v>0</v>
      </c>
      <c r="F71" s="33">
        <f>+F9-SUM(F11:F19)</f>
        <v>0</v>
      </c>
    </row>
    <row r="72" spans="1:8" x14ac:dyDescent="0.25">
      <c r="E72" s="33">
        <f>+E21-SUM(E23:E32)</f>
        <v>0</v>
      </c>
      <c r="F72" s="33">
        <f>+F21-SUM(F23:F32)</f>
        <v>0</v>
      </c>
    </row>
    <row r="73" spans="1:8" x14ac:dyDescent="0.25">
      <c r="E73" s="33">
        <f>+E34-(+E9+E21)</f>
        <v>0</v>
      </c>
      <c r="F73" s="33">
        <f>+F34-(+F9+F21)</f>
        <v>0</v>
      </c>
    </row>
    <row r="74" spans="1:8" x14ac:dyDescent="0.25">
      <c r="E74" s="33">
        <f>+E38-SUM(E40:E48)</f>
        <v>0</v>
      </c>
      <c r="F74" s="33">
        <f>+F38-SUM(F40:F48)</f>
        <v>0</v>
      </c>
    </row>
    <row r="75" spans="1:8" x14ac:dyDescent="0.25">
      <c r="E75" s="33">
        <f>+E52-SUM(E54:E59)</f>
        <v>0</v>
      </c>
      <c r="F75" s="33">
        <f>+F52-SUM(F54:F59)</f>
        <v>0</v>
      </c>
    </row>
    <row r="76" spans="1:8" x14ac:dyDescent="0.25">
      <c r="E76" s="33">
        <f>+E63-(+E34+E38+E52+E61)</f>
        <v>0</v>
      </c>
      <c r="F76" s="33">
        <f>+F63-(+F34+F38+F52+F61)</f>
        <v>0</v>
      </c>
    </row>
    <row r="77" spans="1:8" x14ac:dyDescent="0.25">
      <c r="E77" s="33">
        <f>+E67-(+E63+E65)</f>
        <v>0</v>
      </c>
      <c r="F77" s="33">
        <f>+F67-(+F63+F65)</f>
        <v>0</v>
      </c>
    </row>
  </sheetData>
  <mergeCells count="3">
    <mergeCell ref="C1:C2"/>
    <mergeCell ref="F1:F2"/>
    <mergeCell ref="E1:E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&amp;C&amp;"Times New Roman,Regular"&amp;11Ekteki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70"/>
  <sheetViews>
    <sheetView showGridLines="0" view="pageBreakPreview" zoomScale="60" zoomScaleNormal="85" workbookViewId="0">
      <selection activeCell="E6" sqref="E6"/>
    </sheetView>
  </sheetViews>
  <sheetFormatPr defaultColWidth="9.109375" defaultRowHeight="18" customHeight="1" x14ac:dyDescent="0.3"/>
  <cols>
    <col min="1" max="1" width="2.6640625" style="226" customWidth="1"/>
    <col min="2" max="2" width="6.33203125" style="198" customWidth="1"/>
    <col min="3" max="3" width="92.109375" style="201" customWidth="1"/>
    <col min="4" max="5" width="30.88671875" style="226" customWidth="1"/>
    <col min="6" max="6" width="9.109375" style="196"/>
    <col min="7" max="7" width="11.5546875" style="196" bestFit="1" customWidth="1"/>
    <col min="8" max="8" width="9.109375" style="196"/>
    <col min="9" max="9" width="10.88671875" style="196" bestFit="1" customWidth="1"/>
    <col min="10" max="16384" width="9.109375" style="196"/>
  </cols>
  <sheetData>
    <row r="1" spans="1:7" ht="12.75" customHeight="1" x14ac:dyDescent="0.3">
      <c r="A1" s="193"/>
      <c r="B1" s="194"/>
      <c r="C1" s="195"/>
      <c r="D1" s="452"/>
      <c r="E1" s="414"/>
    </row>
    <row r="2" spans="1:7" ht="18" customHeight="1" x14ac:dyDescent="0.3">
      <c r="A2" s="197"/>
      <c r="C2" s="199" t="s">
        <v>366</v>
      </c>
      <c r="D2" s="453" t="s">
        <v>358</v>
      </c>
      <c r="E2" s="415" t="s">
        <v>358</v>
      </c>
    </row>
    <row r="3" spans="1:7" ht="18" customHeight="1" x14ac:dyDescent="0.3">
      <c r="A3" s="197"/>
      <c r="C3" s="200" t="s">
        <v>245</v>
      </c>
      <c r="D3" s="454"/>
      <c r="E3" s="416"/>
    </row>
    <row r="4" spans="1:7" ht="15.6" x14ac:dyDescent="0.3">
      <c r="A4" s="197"/>
      <c r="C4" s="413"/>
      <c r="D4" s="455" t="s">
        <v>0</v>
      </c>
      <c r="E4" s="202" t="s">
        <v>1</v>
      </c>
    </row>
    <row r="5" spans="1:7" ht="15.6" x14ac:dyDescent="0.3">
      <c r="A5" s="197"/>
      <c r="C5" s="413"/>
      <c r="D5" s="456" t="s">
        <v>305</v>
      </c>
      <c r="E5" s="203" t="s">
        <v>305</v>
      </c>
    </row>
    <row r="6" spans="1:7" ht="15.6" x14ac:dyDescent="0.3">
      <c r="A6" s="204"/>
      <c r="B6" s="205"/>
      <c r="C6" s="206"/>
      <c r="D6" s="457" t="s">
        <v>602</v>
      </c>
      <c r="E6" s="207" t="s">
        <v>599</v>
      </c>
    </row>
    <row r="7" spans="1:7" ht="18" customHeight="1" x14ac:dyDescent="0.3">
      <c r="A7" s="197"/>
      <c r="C7" s="208"/>
      <c r="D7" s="458"/>
      <c r="E7" s="209"/>
    </row>
    <row r="8" spans="1:7" ht="18" customHeight="1" x14ac:dyDescent="0.3">
      <c r="A8" s="197"/>
      <c r="B8" s="198" t="s">
        <v>246</v>
      </c>
      <c r="C8" s="210" t="s">
        <v>326</v>
      </c>
      <c r="D8" s="459"/>
      <c r="E8" s="211"/>
    </row>
    <row r="9" spans="1:7" ht="18" customHeight="1" x14ac:dyDescent="0.3">
      <c r="A9" s="197"/>
      <c r="C9" s="210"/>
      <c r="D9" s="459"/>
      <c r="E9" s="211"/>
    </row>
    <row r="10" spans="1:7" ht="18" customHeight="1" x14ac:dyDescent="0.3">
      <c r="A10" s="197"/>
      <c r="B10" s="212" t="s">
        <v>4</v>
      </c>
      <c r="C10" s="213" t="s">
        <v>247</v>
      </c>
      <c r="D10" s="460">
        <f>+kz!F51</f>
        <v>4319363</v>
      </c>
      <c r="E10" s="214">
        <f>+kz!H51</f>
        <v>7643276</v>
      </c>
    </row>
    <row r="11" spans="1:7" ht="18" customHeight="1" x14ac:dyDescent="0.3">
      <c r="A11" s="197"/>
      <c r="B11" s="212" t="s">
        <v>21</v>
      </c>
      <c r="C11" s="213" t="s">
        <v>248</v>
      </c>
      <c r="D11" s="461">
        <f>-kz!F52</f>
        <v>-536825</v>
      </c>
      <c r="E11" s="215">
        <f>-kz!H52</f>
        <v>-1799134</v>
      </c>
    </row>
    <row r="12" spans="1:7" ht="18" customHeight="1" x14ac:dyDescent="0.3">
      <c r="A12" s="197"/>
      <c r="B12" s="212" t="s">
        <v>22</v>
      </c>
      <c r="C12" s="213" t="s">
        <v>249</v>
      </c>
      <c r="D12" s="461">
        <f>-kz!F53</f>
        <v>0</v>
      </c>
      <c r="E12" s="215">
        <f>-kz!H53</f>
        <v>-2179863</v>
      </c>
    </row>
    <row r="13" spans="1:7" ht="18" customHeight="1" x14ac:dyDescent="0.3">
      <c r="A13" s="197"/>
      <c r="B13" s="212" t="s">
        <v>23</v>
      </c>
      <c r="C13" s="213" t="s">
        <v>250</v>
      </c>
      <c r="D13" s="461">
        <v>0</v>
      </c>
      <c r="E13" s="215">
        <v>0</v>
      </c>
    </row>
    <row r="14" spans="1:7" ht="18" customHeight="1" x14ac:dyDescent="0.3">
      <c r="A14" s="197"/>
      <c r="B14" s="212" t="s">
        <v>24</v>
      </c>
      <c r="C14" s="213" t="s">
        <v>327</v>
      </c>
      <c r="D14" s="461">
        <f>-kz!F54+kz!F55</f>
        <v>-536825</v>
      </c>
      <c r="E14" s="215">
        <f>-kz!H54+kz!H55</f>
        <v>380729</v>
      </c>
    </row>
    <row r="15" spans="1:7" ht="18" customHeight="1" x14ac:dyDescent="0.3">
      <c r="A15" s="197"/>
      <c r="B15" s="216"/>
      <c r="C15" s="213"/>
      <c r="D15" s="462"/>
      <c r="E15" s="217"/>
    </row>
    <row r="16" spans="1:7" ht="18" customHeight="1" x14ac:dyDescent="0.3">
      <c r="A16" s="197"/>
      <c r="B16" s="198" t="s">
        <v>3</v>
      </c>
      <c r="C16" s="218" t="s">
        <v>251</v>
      </c>
      <c r="D16" s="463">
        <f>SUM(D10:D11)</f>
        <v>3782538</v>
      </c>
      <c r="E16" s="238">
        <f>SUM(E10:E11)</f>
        <v>5844142</v>
      </c>
      <c r="G16" s="573"/>
    </row>
    <row r="17" spans="1:9" ht="18" customHeight="1" x14ac:dyDescent="0.3">
      <c r="A17" s="197"/>
      <c r="C17" s="210"/>
      <c r="D17" s="462"/>
      <c r="E17" s="217"/>
    </row>
    <row r="18" spans="1:9" ht="18" customHeight="1" x14ac:dyDescent="0.3">
      <c r="A18" s="197"/>
      <c r="B18" s="212" t="s">
        <v>65</v>
      </c>
      <c r="C18" s="213" t="s">
        <v>252</v>
      </c>
      <c r="D18" s="461">
        <v>0</v>
      </c>
      <c r="E18" s="215">
        <v>0</v>
      </c>
    </row>
    <row r="19" spans="1:9" ht="18" customHeight="1" x14ac:dyDescent="0.3">
      <c r="A19" s="197"/>
      <c r="B19" s="212" t="s">
        <v>66</v>
      </c>
      <c r="C19" s="213" t="s">
        <v>509</v>
      </c>
      <c r="D19" s="461">
        <f>-ROUND((+(+D16-D14)*5%),0)*0</f>
        <v>0</v>
      </c>
      <c r="E19" s="215">
        <f>-ROUND((+(+E16-E14)*5%),0)*0-142836</f>
        <v>-142836</v>
      </c>
      <c r="I19" s="575"/>
    </row>
    <row r="20" spans="1:9" ht="18" customHeight="1" x14ac:dyDescent="0.3">
      <c r="A20" s="197"/>
      <c r="B20" s="212" t="s">
        <v>67</v>
      </c>
      <c r="C20" s="219" t="s">
        <v>510</v>
      </c>
      <c r="D20" s="461">
        <v>0</v>
      </c>
      <c r="E20" s="215">
        <v>0</v>
      </c>
    </row>
    <row r="21" spans="1:9" ht="18" customHeight="1" x14ac:dyDescent="0.3">
      <c r="A21" s="197"/>
      <c r="C21" s="220"/>
      <c r="D21" s="459"/>
      <c r="E21" s="217"/>
      <c r="G21" s="574"/>
    </row>
    <row r="22" spans="1:9" ht="18" customHeight="1" x14ac:dyDescent="0.3">
      <c r="A22" s="197"/>
      <c r="B22" s="198" t="s">
        <v>37</v>
      </c>
      <c r="C22" s="210" t="s">
        <v>253</v>
      </c>
      <c r="D22" s="464">
        <f>SUM(D16:D20)*0</f>
        <v>0</v>
      </c>
      <c r="E22" s="543">
        <f>SUM(E16:E20)</f>
        <v>5701306</v>
      </c>
    </row>
    <row r="23" spans="1:9" ht="18" customHeight="1" x14ac:dyDescent="0.3">
      <c r="A23" s="197"/>
      <c r="C23" s="210"/>
      <c r="D23" s="462"/>
      <c r="E23" s="217"/>
    </row>
    <row r="24" spans="1:9" ht="18" customHeight="1" x14ac:dyDescent="0.3">
      <c r="A24" s="197"/>
      <c r="B24" s="212" t="s">
        <v>254</v>
      </c>
      <c r="C24" s="213" t="s">
        <v>255</v>
      </c>
      <c r="D24" s="461">
        <v>0</v>
      </c>
      <c r="E24" s="215">
        <v>0</v>
      </c>
    </row>
    <row r="25" spans="1:9" ht="18" customHeight="1" x14ac:dyDescent="0.3">
      <c r="A25" s="197"/>
      <c r="B25" s="212" t="s">
        <v>256</v>
      </c>
      <c r="C25" s="213" t="s">
        <v>257</v>
      </c>
      <c r="D25" s="461">
        <v>0</v>
      </c>
      <c r="E25" s="215">
        <v>0</v>
      </c>
    </row>
    <row r="26" spans="1:9" ht="18" customHeight="1" x14ac:dyDescent="0.3">
      <c r="A26" s="197"/>
      <c r="B26" s="212" t="s">
        <v>258</v>
      </c>
      <c r="C26" s="213" t="s">
        <v>259</v>
      </c>
      <c r="D26" s="461">
        <v>0</v>
      </c>
      <c r="E26" s="215">
        <v>0</v>
      </c>
    </row>
    <row r="27" spans="1:9" ht="18" customHeight="1" x14ac:dyDescent="0.3">
      <c r="A27" s="197"/>
      <c r="B27" s="212" t="s">
        <v>260</v>
      </c>
      <c r="C27" s="213" t="s">
        <v>261</v>
      </c>
      <c r="D27" s="461">
        <v>0</v>
      </c>
      <c r="E27" s="215">
        <v>0</v>
      </c>
    </row>
    <row r="28" spans="1:9" ht="18" customHeight="1" x14ac:dyDescent="0.3">
      <c r="A28" s="197"/>
      <c r="B28" s="212" t="s">
        <v>262</v>
      </c>
      <c r="C28" s="213" t="s">
        <v>263</v>
      </c>
      <c r="D28" s="461">
        <v>0</v>
      </c>
      <c r="E28" s="215">
        <v>0</v>
      </c>
    </row>
    <row r="29" spans="1:9" ht="18" customHeight="1" x14ac:dyDescent="0.3">
      <c r="A29" s="197"/>
      <c r="B29" s="212" t="s">
        <v>264</v>
      </c>
      <c r="C29" s="213" t="s">
        <v>265</v>
      </c>
      <c r="D29" s="461">
        <v>0</v>
      </c>
      <c r="E29" s="215">
        <v>0</v>
      </c>
    </row>
    <row r="30" spans="1:9" ht="18" customHeight="1" x14ac:dyDescent="0.3">
      <c r="A30" s="197"/>
      <c r="B30" s="212" t="s">
        <v>266</v>
      </c>
      <c r="C30" s="213" t="s">
        <v>267</v>
      </c>
      <c r="D30" s="461">
        <v>0</v>
      </c>
      <c r="E30" s="215">
        <v>0</v>
      </c>
    </row>
    <row r="31" spans="1:9" ht="18" customHeight="1" x14ac:dyDescent="0.3">
      <c r="A31" s="197"/>
      <c r="B31" s="212" t="s">
        <v>268</v>
      </c>
      <c r="C31" s="213" t="s">
        <v>269</v>
      </c>
      <c r="D31" s="461">
        <v>0</v>
      </c>
      <c r="E31" s="215">
        <v>0</v>
      </c>
    </row>
    <row r="32" spans="1:9" ht="18" customHeight="1" x14ac:dyDescent="0.3">
      <c r="A32" s="197"/>
      <c r="B32" s="212" t="s">
        <v>270</v>
      </c>
      <c r="C32" s="213" t="s">
        <v>271</v>
      </c>
      <c r="D32" s="461">
        <v>0</v>
      </c>
      <c r="E32" s="215">
        <v>0</v>
      </c>
    </row>
    <row r="33" spans="1:5" ht="18" customHeight="1" x14ac:dyDescent="0.3">
      <c r="A33" s="197"/>
      <c r="B33" s="212" t="s">
        <v>272</v>
      </c>
      <c r="C33" s="213" t="s">
        <v>257</v>
      </c>
      <c r="D33" s="461">
        <v>0</v>
      </c>
      <c r="E33" s="215">
        <v>0</v>
      </c>
    </row>
    <row r="34" spans="1:5" ht="18" customHeight="1" x14ac:dyDescent="0.3">
      <c r="A34" s="197"/>
      <c r="B34" s="212" t="s">
        <v>273</v>
      </c>
      <c r="C34" s="213" t="s">
        <v>259</v>
      </c>
      <c r="D34" s="461">
        <v>0</v>
      </c>
      <c r="E34" s="215">
        <v>0</v>
      </c>
    </row>
    <row r="35" spans="1:5" ht="18" customHeight="1" x14ac:dyDescent="0.3">
      <c r="A35" s="197"/>
      <c r="B35" s="212" t="s">
        <v>274</v>
      </c>
      <c r="C35" s="213" t="s">
        <v>261</v>
      </c>
      <c r="D35" s="461">
        <v>0</v>
      </c>
      <c r="E35" s="215">
        <v>0</v>
      </c>
    </row>
    <row r="36" spans="1:5" ht="18" customHeight="1" x14ac:dyDescent="0.3">
      <c r="A36" s="197"/>
      <c r="B36" s="212" t="s">
        <v>275</v>
      </c>
      <c r="C36" s="213" t="s">
        <v>263</v>
      </c>
      <c r="D36" s="461">
        <v>0</v>
      </c>
      <c r="E36" s="215">
        <v>0</v>
      </c>
    </row>
    <row r="37" spans="1:5" ht="18" customHeight="1" x14ac:dyDescent="0.3">
      <c r="A37" s="197"/>
      <c r="B37" s="212" t="s">
        <v>276</v>
      </c>
      <c r="C37" s="213" t="s">
        <v>265</v>
      </c>
      <c r="D37" s="461">
        <v>0</v>
      </c>
      <c r="E37" s="215">
        <v>0</v>
      </c>
    </row>
    <row r="38" spans="1:5" ht="18" customHeight="1" x14ac:dyDescent="0.3">
      <c r="A38" s="197"/>
      <c r="B38" s="212" t="s">
        <v>277</v>
      </c>
      <c r="C38" s="213" t="s">
        <v>279</v>
      </c>
      <c r="D38" s="461">
        <v>0</v>
      </c>
      <c r="E38" s="215">
        <v>0</v>
      </c>
    </row>
    <row r="39" spans="1:5" ht="18" customHeight="1" x14ac:dyDescent="0.3">
      <c r="A39" s="197"/>
      <c r="B39" s="212" t="s">
        <v>278</v>
      </c>
      <c r="C39" s="213" t="s">
        <v>281</v>
      </c>
      <c r="D39" s="461">
        <v>0</v>
      </c>
      <c r="E39" s="215">
        <f>+E22-E41</f>
        <v>5699436</v>
      </c>
    </row>
    <row r="40" spans="1:5" ht="18" customHeight="1" x14ac:dyDescent="0.3">
      <c r="A40" s="197"/>
      <c r="B40" s="212" t="s">
        <v>280</v>
      </c>
      <c r="C40" s="213" t="s">
        <v>283</v>
      </c>
      <c r="D40" s="461">
        <v>0</v>
      </c>
      <c r="E40" s="215">
        <v>0</v>
      </c>
    </row>
    <row r="41" spans="1:5" ht="18" customHeight="1" x14ac:dyDescent="0.3">
      <c r="A41" s="197"/>
      <c r="B41" s="212" t="s">
        <v>282</v>
      </c>
      <c r="C41" s="219" t="s">
        <v>284</v>
      </c>
      <c r="D41" s="461">
        <v>0</v>
      </c>
      <c r="E41" s="215">
        <v>1870</v>
      </c>
    </row>
    <row r="42" spans="1:5" ht="18" customHeight="1" x14ac:dyDescent="0.3">
      <c r="A42" s="197"/>
      <c r="C42" s="219"/>
      <c r="D42" s="459"/>
      <c r="E42" s="211"/>
    </row>
    <row r="43" spans="1:5" ht="18" customHeight="1" x14ac:dyDescent="0.3">
      <c r="A43" s="197"/>
      <c r="B43" s="198" t="s">
        <v>38</v>
      </c>
      <c r="C43" s="210" t="s">
        <v>285</v>
      </c>
      <c r="D43" s="465"/>
      <c r="E43" s="221"/>
    </row>
    <row r="44" spans="1:5" ht="18" customHeight="1" x14ac:dyDescent="0.3">
      <c r="A44" s="197"/>
      <c r="C44" s="210"/>
      <c r="D44" s="465"/>
      <c r="E44" s="221"/>
    </row>
    <row r="45" spans="1:5" ht="18" customHeight="1" x14ac:dyDescent="0.3">
      <c r="A45" s="197"/>
      <c r="B45" s="212" t="s">
        <v>39</v>
      </c>
      <c r="C45" s="219" t="s">
        <v>286</v>
      </c>
      <c r="D45" s="461">
        <v>0</v>
      </c>
      <c r="E45" s="215">
        <v>0</v>
      </c>
    </row>
    <row r="46" spans="1:5" ht="18" customHeight="1" x14ac:dyDescent="0.3">
      <c r="A46" s="197"/>
      <c r="B46" s="212" t="s">
        <v>40</v>
      </c>
      <c r="C46" s="213" t="s">
        <v>287</v>
      </c>
      <c r="D46" s="461">
        <v>0</v>
      </c>
      <c r="E46" s="215">
        <v>0</v>
      </c>
    </row>
    <row r="47" spans="1:5" ht="18" customHeight="1" x14ac:dyDescent="0.3">
      <c r="A47" s="197"/>
      <c r="B47" s="212" t="s">
        <v>209</v>
      </c>
      <c r="C47" s="213" t="s">
        <v>257</v>
      </c>
      <c r="D47" s="461">
        <v>0</v>
      </c>
      <c r="E47" s="215">
        <v>0</v>
      </c>
    </row>
    <row r="48" spans="1:5" ht="18" customHeight="1" x14ac:dyDescent="0.3">
      <c r="A48" s="197"/>
      <c r="B48" s="212" t="s">
        <v>210</v>
      </c>
      <c r="C48" s="213" t="s">
        <v>259</v>
      </c>
      <c r="D48" s="461">
        <v>0</v>
      </c>
      <c r="E48" s="215">
        <v>0</v>
      </c>
    </row>
    <row r="49" spans="1:5" ht="18" customHeight="1" x14ac:dyDescent="0.3">
      <c r="A49" s="197"/>
      <c r="B49" s="212" t="s">
        <v>211</v>
      </c>
      <c r="C49" s="213" t="s">
        <v>261</v>
      </c>
      <c r="D49" s="461">
        <v>0</v>
      </c>
      <c r="E49" s="215">
        <v>0</v>
      </c>
    </row>
    <row r="50" spans="1:5" ht="18" customHeight="1" x14ac:dyDescent="0.3">
      <c r="A50" s="197"/>
      <c r="B50" s="212" t="s">
        <v>371</v>
      </c>
      <c r="C50" s="213" t="s">
        <v>263</v>
      </c>
      <c r="D50" s="461">
        <v>0</v>
      </c>
      <c r="E50" s="215">
        <v>0</v>
      </c>
    </row>
    <row r="51" spans="1:5" ht="18" customHeight="1" x14ac:dyDescent="0.3">
      <c r="A51" s="197"/>
      <c r="B51" s="212" t="s">
        <v>463</v>
      </c>
      <c r="C51" s="213" t="s">
        <v>265</v>
      </c>
      <c r="D51" s="461">
        <v>0</v>
      </c>
      <c r="E51" s="215">
        <v>0</v>
      </c>
    </row>
    <row r="52" spans="1:5" ht="18" customHeight="1" x14ac:dyDescent="0.3">
      <c r="A52" s="197"/>
      <c r="B52" s="212" t="s">
        <v>41</v>
      </c>
      <c r="C52" s="213" t="s">
        <v>290</v>
      </c>
      <c r="D52" s="461">
        <v>0</v>
      </c>
      <c r="E52" s="215">
        <v>0</v>
      </c>
    </row>
    <row r="53" spans="1:5" ht="18" customHeight="1" x14ac:dyDescent="0.3">
      <c r="A53" s="197"/>
      <c r="B53" s="212" t="s">
        <v>42</v>
      </c>
      <c r="C53" s="213" t="s">
        <v>291</v>
      </c>
      <c r="D53" s="461">
        <v>0</v>
      </c>
      <c r="E53" s="215">
        <v>0</v>
      </c>
    </row>
    <row r="54" spans="1:5" ht="18" customHeight="1" x14ac:dyDescent="0.3">
      <c r="A54" s="197"/>
      <c r="B54" s="216"/>
      <c r="C54" s="213"/>
      <c r="D54" s="462"/>
      <c r="E54" s="217"/>
    </row>
    <row r="55" spans="1:5" ht="18" customHeight="1" x14ac:dyDescent="0.3">
      <c r="A55" s="197"/>
      <c r="B55" s="198" t="s">
        <v>292</v>
      </c>
      <c r="C55" s="210" t="s">
        <v>293</v>
      </c>
      <c r="D55" s="465"/>
      <c r="E55" s="221"/>
    </row>
    <row r="56" spans="1:5" ht="18" customHeight="1" x14ac:dyDescent="0.3">
      <c r="A56" s="197"/>
      <c r="C56" s="210"/>
      <c r="D56" s="465"/>
      <c r="E56" s="221"/>
    </row>
    <row r="57" spans="1:5" ht="18" customHeight="1" x14ac:dyDescent="0.3">
      <c r="A57" s="197"/>
      <c r="B57" s="212" t="s">
        <v>52</v>
      </c>
      <c r="C57" s="213" t="s">
        <v>294</v>
      </c>
      <c r="D57" s="466">
        <f>+D16/2600000</f>
        <v>1.4548223076923077</v>
      </c>
      <c r="E57" s="239">
        <f>+E16/2600000</f>
        <v>2.2477469230769231</v>
      </c>
    </row>
    <row r="58" spans="1:5" ht="18" customHeight="1" x14ac:dyDescent="0.3">
      <c r="A58" s="197"/>
      <c r="B58" s="212" t="s">
        <v>54</v>
      </c>
      <c r="C58" s="213" t="s">
        <v>295</v>
      </c>
      <c r="D58" s="461">
        <f>+D57*100</f>
        <v>145.48223076923077</v>
      </c>
      <c r="E58" s="215">
        <f>+E57*100</f>
        <v>224.77469230769231</v>
      </c>
    </row>
    <row r="59" spans="1:5" ht="18" customHeight="1" x14ac:dyDescent="0.3">
      <c r="A59" s="197"/>
      <c r="B59" s="212" t="s">
        <v>56</v>
      </c>
      <c r="C59" s="213" t="s">
        <v>296</v>
      </c>
      <c r="D59" s="461">
        <v>0</v>
      </c>
      <c r="E59" s="215">
        <v>0</v>
      </c>
    </row>
    <row r="60" spans="1:5" ht="18" customHeight="1" x14ac:dyDescent="0.3">
      <c r="A60" s="197"/>
      <c r="B60" s="212" t="s">
        <v>57</v>
      </c>
      <c r="C60" s="213" t="s">
        <v>297</v>
      </c>
      <c r="D60" s="461">
        <v>0</v>
      </c>
      <c r="E60" s="215">
        <v>0</v>
      </c>
    </row>
    <row r="61" spans="1:5" ht="18" customHeight="1" x14ac:dyDescent="0.3">
      <c r="A61" s="197"/>
      <c r="C61" s="213"/>
      <c r="D61" s="462"/>
      <c r="E61" s="217"/>
    </row>
    <row r="62" spans="1:5" ht="18" customHeight="1" x14ac:dyDescent="0.3">
      <c r="A62" s="197"/>
      <c r="B62" s="198" t="s">
        <v>298</v>
      </c>
      <c r="C62" s="210" t="s">
        <v>299</v>
      </c>
      <c r="D62" s="465"/>
      <c r="E62" s="221"/>
    </row>
    <row r="63" spans="1:5" ht="18" customHeight="1" x14ac:dyDescent="0.3">
      <c r="A63" s="197"/>
      <c r="C63" s="210"/>
      <c r="D63" s="465"/>
      <c r="E63" s="221"/>
    </row>
    <row r="64" spans="1:5" ht="18" customHeight="1" x14ac:dyDescent="0.3">
      <c r="A64" s="197"/>
      <c r="B64" s="212" t="s">
        <v>300</v>
      </c>
      <c r="C64" s="213" t="s">
        <v>294</v>
      </c>
      <c r="D64" s="461">
        <v>0</v>
      </c>
      <c r="E64" s="215">
        <v>0</v>
      </c>
    </row>
    <row r="65" spans="1:5" ht="18" customHeight="1" x14ac:dyDescent="0.3">
      <c r="A65" s="197"/>
      <c r="B65" s="212" t="s">
        <v>68</v>
      </c>
      <c r="C65" s="213" t="s">
        <v>295</v>
      </c>
      <c r="D65" s="461">
        <v>0</v>
      </c>
      <c r="E65" s="215">
        <v>0</v>
      </c>
    </row>
    <row r="66" spans="1:5" ht="18" customHeight="1" x14ac:dyDescent="0.3">
      <c r="A66" s="197"/>
      <c r="B66" s="212" t="s">
        <v>301</v>
      </c>
      <c r="C66" s="213" t="s">
        <v>296</v>
      </c>
      <c r="D66" s="461">
        <v>0</v>
      </c>
      <c r="E66" s="215">
        <v>0</v>
      </c>
    </row>
    <row r="67" spans="1:5" ht="18" customHeight="1" x14ac:dyDescent="0.3">
      <c r="A67" s="222"/>
      <c r="B67" s="223" t="s">
        <v>302</v>
      </c>
      <c r="C67" s="224" t="s">
        <v>297</v>
      </c>
      <c r="D67" s="467">
        <v>0</v>
      </c>
      <c r="E67" s="225">
        <v>0</v>
      </c>
    </row>
    <row r="68" spans="1:5" ht="18" customHeight="1" x14ac:dyDescent="0.3">
      <c r="A68" s="226" t="s">
        <v>364</v>
      </c>
      <c r="B68" s="227"/>
    </row>
    <row r="69" spans="1:5" ht="18" customHeight="1" x14ac:dyDescent="0.3">
      <c r="A69" s="226" t="s">
        <v>365</v>
      </c>
      <c r="B69" s="227"/>
    </row>
    <row r="70" spans="1:5" ht="18" customHeight="1" x14ac:dyDescent="0.3">
      <c r="A70" s="226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Roman,Regular"&amp;11Ekteki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2024-01-30T08:44:19Z</cp:lastPrinted>
  <dcterms:created xsi:type="dcterms:W3CDTF">2004-12-27T11:55:32Z</dcterms:created>
  <dcterms:modified xsi:type="dcterms:W3CDTF">2025-01-16T15:06:19Z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