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0\30.09.2020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H74" i="22" l="1"/>
  <c r="F74" i="22"/>
  <c r="H72" i="22"/>
  <c r="F72" i="22"/>
  <c r="E59" i="20" l="1"/>
  <c r="E34" i="17" l="1"/>
  <c r="E33" i="17"/>
  <c r="E32" i="17"/>
  <c r="E31" i="17"/>
  <c r="D34" i="17" l="1"/>
  <c r="D33" i="17"/>
  <c r="D32" i="17"/>
  <c r="D31" i="17"/>
  <c r="I62" i="22"/>
  <c r="I61" i="22"/>
  <c r="I60" i="22"/>
  <c r="I44" i="22"/>
  <c r="I26" i="22"/>
  <c r="G62" i="22"/>
  <c r="G61" i="22"/>
  <c r="G60" i="22"/>
  <c r="G44" i="22"/>
  <c r="G26" i="22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J81" i="3"/>
  <c r="I81" i="3"/>
  <c r="H81" i="3"/>
  <c r="G81" i="3"/>
  <c r="F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J69" i="3"/>
  <c r="I69" i="3"/>
  <c r="H69" i="3"/>
  <c r="G69" i="3"/>
  <c r="F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J66" i="3"/>
  <c r="I66" i="3"/>
  <c r="H66" i="3"/>
  <c r="G66" i="3"/>
  <c r="F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D14" i="24" l="1"/>
  <c r="D12" i="24"/>
  <c r="D11" i="24" l="1"/>
  <c r="D10" i="24"/>
  <c r="D16" i="24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7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87" i="22" s="1"/>
  <c r="G48" i="22"/>
  <c r="G49" i="22"/>
  <c r="G50" i="22"/>
  <c r="G51" i="22"/>
  <c r="G52" i="22"/>
  <c r="G53" i="22"/>
  <c r="G54" i="22"/>
  <c r="G55" i="22"/>
  <c r="G56" i="22"/>
  <c r="G90" i="22" s="1"/>
  <c r="G57" i="22"/>
  <c r="G58" i="22"/>
  <c r="G59" i="22"/>
  <c r="G63" i="22"/>
  <c r="G64" i="22"/>
  <c r="G65" i="22"/>
  <c r="G66" i="22"/>
  <c r="G67" i="22"/>
  <c r="G68" i="22"/>
  <c r="G69" i="22"/>
  <c r="G70" i="22"/>
  <c r="G71" i="22"/>
  <c r="G84" i="22" l="1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E77" i="1"/>
  <c r="E76" i="1"/>
  <c r="E75" i="1"/>
  <c r="E74" i="1"/>
  <c r="E73" i="1"/>
  <c r="E72" i="1"/>
  <c r="E71" i="1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16" i="24"/>
  <c r="E19" i="24" s="1"/>
  <c r="H79" i="5"/>
  <c r="G94" i="5"/>
  <c r="I71" i="22"/>
  <c r="I70" i="22"/>
  <c r="I69" i="22"/>
  <c r="I68" i="22"/>
  <c r="I67" i="22"/>
  <c r="I66" i="22"/>
  <c r="I65" i="22"/>
  <c r="I64" i="22"/>
  <c r="I63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3" i="22"/>
  <c r="I42" i="22"/>
  <c r="I41" i="22"/>
  <c r="I40" i="22"/>
  <c r="I39" i="22"/>
  <c r="I38" i="22"/>
  <c r="I37" i="22"/>
  <c r="I36" i="22"/>
  <c r="I45" i="22"/>
  <c r="I35" i="22"/>
  <c r="I34" i="22"/>
  <c r="I33" i="22"/>
  <c r="I32" i="22"/>
  <c r="I31" i="22"/>
  <c r="I30" i="22"/>
  <c r="I29" i="22"/>
  <c r="I28" i="22"/>
  <c r="I27" i="22"/>
  <c r="I25" i="22"/>
  <c r="I24" i="22"/>
  <c r="I23" i="22"/>
  <c r="I22" i="22"/>
  <c r="I21" i="22"/>
  <c r="I20" i="22"/>
  <c r="I19" i="22"/>
  <c r="I18" i="22"/>
  <c r="I17" i="22"/>
  <c r="I16" i="22"/>
  <c r="I15" i="22"/>
  <c r="I77" i="22" s="1"/>
  <c r="I14" i="22"/>
  <c r="I13" i="22"/>
  <c r="I12" i="22"/>
  <c r="I11" i="22"/>
  <c r="I10" i="22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90" i="22" l="1"/>
  <c r="I93" i="22"/>
  <c r="I89" i="22"/>
  <c r="I74" i="22"/>
  <c r="I72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E22" i="24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<sst xmlns="http://schemas.openxmlformats.org/spreadsheetml/2006/main" count="983" uniqueCount="612">
  <si>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</si>
  <si>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</si>
  <si>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</si>
  <si>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</si>
  <si>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</si>
  <si>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</si>
  <si>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</si>
  <si>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</si>
  <si>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</si>
  <si>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</si>
  <si>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</si>
  <si>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</si>
  <si>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</si>
  <si>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</si>
  <si>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</si>
  <si>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</si>
  <si>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</si>
  <si>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</si>
  <si>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</si>
  <si>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</si>
  <si>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</si>
  <si>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</si>
  <si>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</si>
  <si>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</si>
  <si>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</si>
  <si>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</si>
  <si>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</si>
  <si>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</si>
  <si>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</si>
  <si>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</si>
  <si>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</si>
  <si>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</si>
  <si>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</si>
  <si>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</si>
  <si>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</si>
  <si>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</si>
  <si>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</si>
  <si>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</si>
  <si>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</si>
  <si>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</si>
  <si>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</si>
  <si>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</si>
  <si>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</si>
  <si>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</si>
  <si>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</si>
  <si>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</si>
  <si>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</si>
  <si>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</si>
  <si>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</si>
  <si>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</si>
  <si>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</si>
  <si>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</si>
  <si>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</si>
  <si>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</si>
  <si>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</si>
  <si>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</si>
  <si>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</si>
  <si>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</si>
  <si>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</si>
  <si>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</si>
  <si>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</si>
  <si>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</si>
  <si>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</si>
  <si>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</si>
  <si>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</si>
  <si>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</si>
  <si>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</si>
  <si>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</si>
  <si>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</si>
  <si>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</si>
  <si>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</si>
  <si>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</si>
  <si>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</si>
  <si>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</si>
  <si>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</si>
  <si>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</si>
  <si>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</si>
  <si>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</si>
  <si>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</si>
  <si>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</si>
  <si>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</si>
  <si>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</si>
  <si>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</si>
  <si>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</si>
  <si>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</si>
  <si>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</si>
  <si>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</si>
  <si>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</si>
  <si>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</si>
  <si>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</si>
  <si>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</si>
  <si>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</si>
  <si>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</si>
  <si>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</si>
  <si>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</si>
  <si>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</si>
  <si>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</si>
  <si>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</si>
  <si>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</si>
  <si>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</si>
  <si>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</si>
  <si>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</si>
  <si>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</si>
  <si>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</si>
  <si>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</si>
  <si>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</si>
  <si>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</si>
  <si>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</si>
  <si>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</si>
  <si>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</si>
  <si>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</si>
  <si>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</si>
  <si>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</si>
  <si>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</si>
  <si>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</si>
  <si>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</si>
  <si>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</si>
  <si>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</si>
  <si>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</si>
  <si>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</si>
  <si>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</si>
  <si>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</si>
  <si>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</si>
  <si>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</si>
  <si>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</si>
  <si>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</si>
  <si>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</si>
  <si>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</si>
  <si>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</si>
  <si>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</si>
  <si>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</si>
  <si>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</si>
  <si>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</si>
  <si>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</si>
  <si>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</si>
  <si>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</si>
  <si>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</si>
  <si>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</si>
  <si>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</si>
  <si>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</si>
  <si>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</si>
  <si>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</si>
  <si>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</si>
  <si>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</si>
  <si>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</si>
  <si>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</si>
  <si>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</si>
  <si>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</si>
  <si>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</si>
  <si>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</si>
  <si>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</si>
  <si>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</si>
  <si>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</si>
  <si>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</si>
  <si>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</si>
  <si>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</si>
  <si>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</si>
  <si>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</si>
  <si>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</si>
  <si>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</si>
  <si>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</si>
  <si>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</si>
  <si>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</si>
  <si>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</si>
  <si>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</si>
  <si>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</si>
  <si>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</si>
  <si>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</si>
  <si>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</si>
  <si>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</si>
  <si>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</si>
  <si>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</si>
  <si>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</si>
  <si>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</si>
  <si>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</si>
  <si>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</si>
  <si>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</si>
  <si>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</si>
  <si>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</si>
  <si>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</si>
  <si>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</si>
  <si>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</si>
  <si>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</si>
  <si>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</si>
  <si>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</si>
  <si>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</si>
  <si>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</si>
  <si>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</si>
  <si>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</si>
  <si>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</si>
  <si>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</si>
  <si>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</si>
  <si>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</si>
  <si>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</si>
  <si>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</si>
  <si>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</si>
  <si>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</si>
  <si>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</si>
  <si>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</si>
  <si>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</si>
  <si>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</si>
  <si>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</si>
  <si>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</si>
  <si>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</si>
  <si>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</si>
  <si>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</si>
  <si>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</si>
  <si>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</si>
  <si>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</si>
  <si>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</si>
  <si>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</si>
  <si>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</si>
  <si>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</si>
  <si>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</si>
  <si>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</si>
  <si>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</si>
  <si>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</si>
  <si>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</si>
  <si>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</si>
  <si>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</si>
  <si>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</si>
  <si>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</si>
  <si>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</si>
  <si>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</si>
  <si>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</si>
  <si>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</si>
  <si>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</si>
  <si>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</si>
  <si>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</si>
  <si>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</si>
  <si>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</si>
  <si>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</si>
  <si>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</si>
  <si>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</si>
  <si>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</si>
  <si>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</si>
  <si>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</si>
  <si>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</si>
  <si>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</si>
  <si>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</si>
  <si>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</si>
  <si>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</si>
  <si>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</si>
  <si>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</si>
  <si>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</si>
  <si>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</si>
  <si>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</si>
  <si>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</si>
  <si>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</si>
  <si>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</si>
  <si>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</si>
  <si>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</si>
  <si>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</si>
  <si>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</si>
  <si>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</si>
  <si>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</si>
  <si>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</si>
  <si>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</si>
  <si>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</si>
  <si>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</si>
  <si>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</si>
  <si>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</si>
  <si>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</si>
  <si>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</si>
  <si>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</si>
  <si>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</si>
  <si>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</si>
  <si>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</si>
  <si>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</si>
  <si>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</si>
  <si>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</si>
  <si>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</si>
  <si>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</si>
  <si>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</si>
  <si>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</si>
  <si>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</si>
  <si>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</si>
  <si>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</si>
  <si>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</si>
  <si>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</si>
  <si>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</si>
  <si>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</si>
  <si>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</si>
  <si>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</si>
  <si>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</si>
  <si>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</si>
  <si>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</si>
  <si>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</si>
  <si>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</si>
  <si>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</si>
  <si>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</si>
  <si>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</si>
  <si>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</si>
  <si>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</si>
  <si>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</si>
  <si>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</si>
  <si>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</si>
  <si>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</si>
  <si>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</si>
  <si>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</si>
  <si>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</si>
  <si>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</si>
  <si>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</si>
  <si>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</si>
  <si>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</si>
  <si>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</si>
  <si>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</si>
  <si>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</si>
  <si>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</si>
  <si>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</si>
  <si>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</si>
  <si>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</si>
  <si>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</si>
  <si>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</si>
  <si>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</si>
  <si>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</si>
  <si>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</si>
  <si>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</si>
  <si>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</si>
  <si>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</si>
  <si>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</si>
  <si>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</si>
  <si>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</si>
  <si>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</si>
  <si>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</si>
  <si>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</si>
  <si>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</si>
  <si>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</si>
  <si>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</si>
  <si>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</si>
  <si>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</si>
  <si>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</si>
  <si>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</si>
  <si>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</si>
  <si>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</si>
  <si>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</si>
  <si>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</si>
  <si>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</si>
  <si>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</si>
  <si>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</si>
  <si>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</si>
  <si>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</si>
  <si>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</si>
  <si>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</si>
  <si>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</si>
  <si>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</si>
  <si>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</si>
  <si>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</si>
  <si>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</si>
  <si>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</si>
  <si>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</si>
  <si>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</si>
  <si>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</si>
  <si>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</si>
  <si>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</si>
  <si>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</si>
  <si>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</si>
  <si>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</si>
  <si>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</si>
  <si>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</si>
  <si>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</si>
  <si>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</si>
  <si>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</si>
  <si>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</si>
  <si>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</si>
  <si>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</si>
  <si>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</si>
  <si>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</si>
  <si>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</si>
  <si>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</si>
  <si>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</si>
  <si>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</si>
  <si>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</si>
  <si>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</si>
  <si>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</si>
  <si>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</si>
  <si>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</si>
  <si>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</si>
  <si>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</si>
  <si>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</si>
  <si>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</si>
  <si>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</si>
  <si>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</si>
  <si>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</si>
  <si>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</si>
  <si>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</si>
  <si>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</si>
  <si>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</si>
  <si>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</si>
  <si>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</si>
  <si>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</si>
  <si>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</si>
  <si>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</si>
  <si>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</si>
  <si>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</si>
  <si>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</si>
  <si>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</si>
  <si>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</si>
  <si>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</si>
  <si>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</si>
  <si>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</si>
  <si>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</si>
  <si>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</si>
  <si>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</si>
  <si>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</si>
  <si>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</si>
  <si>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</si>
  <si>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</si>
  <si>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</si>
  <si>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</si>
  <si>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</si>
  <si>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</si>
  <si>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</si>
  <si>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</si>
  <si>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</si>
  <si>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</si>
  <si>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</si>
  <si>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</si>
  <si>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</si>
  <si>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</si>
  <si>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</si>
  <si>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</si>
  <si>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</si>
  <si>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</si>
  <si>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</si>
  <si>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</si>
  <si>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</si>
  <si>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</si>
  <si>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</si>
  <si>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</si>
  <si>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</si>
  <si>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</si>
  <si>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</si>
  <si>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</si>
  <si>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</si>
  <si>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</si>
  <si>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</si>
  <si>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</si>
  <si>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</si>
  <si>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</si>
  <si>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</si>
  <si>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</si>
  <si>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</si>
  <si>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</si>
  <si>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</si>
  <si>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</si>
  <si>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</si>
  <si>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</si>
  <si>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</si>
  <si>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</si>
  <si>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</si>
  <si>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</si>
  <si>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</si>
  <si>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</si>
  <si>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</si>
  <si>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</si>
  <si>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</si>
  <si>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</si>
  <si>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</si>
  <si>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</si>
  <si>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</si>
  <si>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</si>
  <si>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</si>
  <si>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</si>
  <si>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</si>
  <si>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</si>
  <si>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</si>
  <si>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</si>
  <si>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</si>
  <si>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</si>
  <si>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</si>
  <si>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</si>
  <si>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</si>
  <si>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</si>
  <si>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</si>
  <si>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</si>
  <si>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</si>
  <si>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</si>
  <si>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</si>
  <si>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</si>
  <si>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</si>
  <si>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</si>
  <si>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</si>
  <si>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</si>
  <si>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</si>
  <si>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</si>
  <si>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</si>
  <si>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</si>
  <si>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</si>
  <si>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</si>
  <si>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</si>
  <si>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</si>
  <si>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</si>
  <si>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</si>
  <si>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</si>
  <si>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</si>
  <si>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</si>
  <si>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</si>
  <si>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</si>
  <si>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</si>
  <si>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</si>
  <si>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</si>
  <si>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</si>
  <si>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</si>
  <si>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</si>
  <si>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</si>
  <si>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</si>
  <si>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</si>
  <si>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</si>
  <si>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</si>
  <si>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</si>
  <si>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( 31/12/2018)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</si>
  <si>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</si>
  <si>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</si>
  <si>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</si>
  <si>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</si>
  <si>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</si>
  <si>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</si>
  <si>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</si>
  <si>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</si>
  <si>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</si>
  <si>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</si>
  <si>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</si>
  <si>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</si>
  <si>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</si>
  <si>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</si>
  <si>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</si>
  <si>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</si>
  <si>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</si>
  <si>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</si>
  <si>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</si>
  <si>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</si>
  <si>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</si>
  <si>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</si>
  <si>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</si>
  <si>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</si>
  <si>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</si>
  <si>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</si>
  <si>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</si>
  <si>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</si>
  <si>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</si>
  <si>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</si>
  <si>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</si>
  <si>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</si>
  <si>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</si>
  <si>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</si>
  <si>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</si>
  <si>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</si>
  <si>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</si>
  <si>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</si>
  <si>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</si>
  <si>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</si>
  <si>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</si>
  <si>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</si>
  <si>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</si>
  <si>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</si>
  <si>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</si>
  <si>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</si>
  <si>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</si>
  <si>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</si>
  <si>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</si>
  <si>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</si>
  <si>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</si>
  <si>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</si>
  <si>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</si>
  <si>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</si>
  <si>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</si>
  <si>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</si>
  <si>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</si>
  <si>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</si>
  <si>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</si>
  <si>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</si>
  <si>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</si>
  <si>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</si>
  <si>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</si>
  <si>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</si>
  <si>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</si>
  <si>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</si>
  <si>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</si>
  <si>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</si>
  <si>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</si>
  <si>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</si>
  <si>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</si>
  <si>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</si>
  <si>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</si>
  <si>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</si>
  <si>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</si>
  <si>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</si>
  <si>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</si>
  <si>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</si>
  <si>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</si>
  <si>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</si>
  <si>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</si>
  <si>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</si>
  <si>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</si>
  <si>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</si>
  <si>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</si>
  <si>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</si>
  <si>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</si>
  <si>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(31/12/2019)</t>
  </si>
  <si>
    <t>( 31/12/2019)</t>
  </si>
  <si>
    <t xml:space="preserve">Dipnot
</t>
  </si>
  <si>
    <t>(5-V)</t>
  </si>
  <si>
    <t>(30/09/2020)</t>
  </si>
  <si>
    <t>1 Ocak- 30 Eylül 2020</t>
  </si>
  <si>
    <t>1 Ocak- 30 Eylül 2019</t>
  </si>
  <si>
    <t>1 Temmuz- 30 Eylül 2020</t>
  </si>
  <si>
    <t>1 Temmuz- 30 Eylül 2019</t>
  </si>
  <si>
    <t>(01/01/2019 - 30/09/2019)</t>
  </si>
  <si>
    <t>(01/01/2020 - 30/09/2020)</t>
  </si>
  <si>
    <t>(01.01-30.09.2020)</t>
  </si>
  <si>
    <t>(01.01-30.09.2019)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</si>
</sst>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595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5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7" fillId="24" borderId="32" xfId="0" applyFont="1" applyFill="1" applyBorder="1" applyAlignment="1">
      <alignment horizontal="center" vertical="justify"/>
    </xf>
    <xf numFmtId="0" fontId="21" fillId="24" borderId="16" xfId="0" applyFont="1" applyFill="1" applyBorder="1" applyAlignment="1">
      <alignment horizontal="center" vertical="center"/>
    </xf>
    <xf numFmtId="0" fontId="15" fillId="24" borderId="28" xfId="0" applyFont="1" applyFill="1" applyBorder="1" applyAlignment="1">
      <alignment horizontal="center" vertical="justify"/>
    </xf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 vertic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9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14" fillId="24" borderId="49" xfId="49" applyNumberFormat="1" applyFont="1" applyFill="1" applyBorder="1" applyAlignment="1">
      <alignment horizontal="right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0" xfId="93" applyFont="1" applyFill="1" applyBorder="1" applyAlignment="1">
      <alignment horizontal="center"/>
    </xf>
    <xf numFmtId="0" fontId="5" fillId="0" borderId="18" xfId="124" quotePrefix="1" applyFont="1" applyFill="1" applyBorder="1" applyAlignment="1">
      <alignment horizontal="center"/>
    </xf>
    <xf numFmtId="0" fontId="5" fillId="0" borderId="18" xfId="124" applyFont="1" applyFill="1" applyBorder="1" applyAlignment="1">
      <alignment horizontal="center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8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3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3" fillId="0" borderId="23" xfId="92" applyFont="1" applyFill="1" applyBorder="1" applyAlignment="1">
      <alignment vertical="top" wrapText="1"/>
    </xf>
    <xf numFmtId="3" fontId="82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21" fillId="0" borderId="18" xfId="124" quotePrefix="1" applyFont="1" applyFill="1" applyBorder="1" applyAlignment="1">
      <alignment horizontal="center"/>
    </xf>
    <xf numFmtId="0" fontId="14" fillId="0" borderId="18" xfId="124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27" xfId="0" applyFont="1" applyFill="1" applyBorder="1" applyAlignment="1">
      <alignment horizontal="center" vertical="justify"/>
    </xf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13" fillId="24" borderId="29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18" xfId="0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7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125" applyFont="1" applyFill="1" applyBorder="1" applyAlignment="1">
      <alignment horizontal="left" vertical="center" wrapText="1" indent="2"/>
    </xf>
    <xf numFmtId="0" fontId="12" fillId="24" borderId="0" xfId="125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RowHeight="15" x14ac:dyDescent="0.2"/>
  <cols>
    <col min="1" max="1" width="2" style="37" customWidth="1"/>
    <col min="2" max="2" width="2.7109375" style="37" customWidth="1"/>
    <col min="3" max="3" width="7.7109375" style="37" bestFit="1" customWidth="1"/>
    <col min="4" max="4" width="53.7109375" style="37" customWidth="1"/>
    <col min="5" max="5" width="8.42578125" style="194" customWidth="1"/>
    <col min="6" max="6" width="13.85546875" style="37" customWidth="1"/>
    <col min="7" max="7" width="13.85546875" style="128" customWidth="1"/>
    <col min="8" max="11" width="13.85546875" style="37" customWidth="1"/>
    <col min="12" max="16384" width="9.140625" style="37"/>
  </cols>
  <sheetData>
    <row r="1" spans="2:15" s="95" customFormat="1" ht="9.9499999999999993" customHeight="1" x14ac:dyDescent="0.25">
      <c r="B1" s="89"/>
      <c r="C1" s="90"/>
      <c r="D1" s="90"/>
      <c r="E1" s="191"/>
      <c r="F1" s="90"/>
      <c r="G1" s="91"/>
      <c r="H1" s="90"/>
      <c r="I1" s="90"/>
      <c r="J1" s="90"/>
      <c r="K1" s="92"/>
      <c r="L1" s="94"/>
      <c r="M1" s="94"/>
    </row>
    <row r="2" spans="2:15" s="95" customFormat="1" ht="16.5" customHeight="1" x14ac:dyDescent="0.25">
      <c r="B2" s="538" t="s">
        <v>566</v>
      </c>
      <c r="C2" s="539"/>
      <c r="D2" s="539"/>
      <c r="E2" s="539"/>
      <c r="F2" s="539"/>
      <c r="G2" s="539"/>
      <c r="H2" s="539"/>
      <c r="I2" s="539"/>
      <c r="J2" s="539"/>
      <c r="K2" s="540"/>
      <c r="L2" s="12"/>
      <c r="M2" s="12"/>
    </row>
    <row r="3" spans="2:15" s="95" customFormat="1" ht="9.9499999999999993" customHeight="1" x14ac:dyDescent="0.25">
      <c r="B3" s="506"/>
      <c r="C3" s="20"/>
      <c r="D3" s="20"/>
      <c r="E3" s="507"/>
      <c r="F3" s="20"/>
      <c r="G3" s="20"/>
      <c r="H3" s="20"/>
      <c r="I3" s="20"/>
      <c r="J3" s="20"/>
      <c r="K3" s="97"/>
      <c r="L3" s="542"/>
      <c r="M3" s="542"/>
    </row>
    <row r="4" spans="2:15" s="95" customFormat="1" ht="9.9499999999999993" customHeight="1" x14ac:dyDescent="0.25">
      <c r="B4" s="98"/>
      <c r="C4" s="9"/>
      <c r="D4" s="9"/>
      <c r="E4" s="19"/>
      <c r="F4" s="546" t="s">
        <v>358</v>
      </c>
      <c r="G4" s="546"/>
      <c r="H4" s="546"/>
      <c r="I4" s="546" t="s">
        <v>358</v>
      </c>
      <c r="J4" s="546"/>
      <c r="K4" s="548"/>
      <c r="L4" s="99"/>
      <c r="M4" s="99"/>
    </row>
    <row r="5" spans="2:15" s="95" customFormat="1" ht="15.75" customHeight="1" x14ac:dyDescent="0.25">
      <c r="B5" s="96"/>
      <c r="C5" s="18"/>
      <c r="D5" s="18"/>
      <c r="E5" s="23"/>
      <c r="F5" s="547"/>
      <c r="G5" s="547"/>
      <c r="H5" s="547"/>
      <c r="I5" s="547"/>
      <c r="J5" s="547"/>
      <c r="K5" s="549"/>
    </row>
    <row r="6" spans="2:15" s="95" customFormat="1" ht="15.75" customHeight="1" x14ac:dyDescent="0.25">
      <c r="B6" s="96"/>
      <c r="C6" s="18"/>
      <c r="D6" s="18"/>
      <c r="E6" s="23"/>
      <c r="F6" s="100"/>
      <c r="G6" s="101" t="s">
        <v>69</v>
      </c>
      <c r="H6" s="505"/>
      <c r="I6" s="503"/>
      <c r="J6" s="503" t="s">
        <v>70</v>
      </c>
      <c r="K6" s="504"/>
    </row>
    <row r="7" spans="2:15" s="95" customFormat="1" ht="15.75" customHeight="1" x14ac:dyDescent="0.25">
      <c r="B7" s="96"/>
      <c r="C7" s="18"/>
      <c r="D7" s="18"/>
      <c r="E7" s="23"/>
      <c r="F7" s="543" t="s">
        <v>374</v>
      </c>
      <c r="G7" s="543"/>
      <c r="H7" s="543"/>
      <c r="I7" s="544" t="s">
        <v>305</v>
      </c>
      <c r="J7" s="544"/>
      <c r="K7" s="545"/>
    </row>
    <row r="8" spans="2:15" s="95" customFormat="1" ht="15.75" customHeight="1" x14ac:dyDescent="0.25">
      <c r="B8" s="96"/>
      <c r="C8" s="18"/>
      <c r="D8" s="102" t="s">
        <v>448</v>
      </c>
      <c r="E8" s="23" t="s">
        <v>2</v>
      </c>
      <c r="F8" s="103"/>
      <c r="G8" s="104" t="s">
        <v>603</v>
      </c>
      <c r="H8" s="501"/>
      <c r="I8" s="103"/>
      <c r="J8" s="104" t="s">
        <v>599</v>
      </c>
      <c r="K8" s="105"/>
    </row>
    <row r="9" spans="2:15" s="95" customFormat="1" ht="15.75" customHeight="1" x14ac:dyDescent="0.25">
      <c r="B9" s="96"/>
      <c r="C9" s="18"/>
      <c r="D9" s="102"/>
      <c r="E9" s="180" t="s">
        <v>360</v>
      </c>
      <c r="F9" s="106" t="s">
        <v>183</v>
      </c>
      <c r="G9" s="107" t="s">
        <v>71</v>
      </c>
      <c r="H9" s="502" t="s">
        <v>72</v>
      </c>
      <c r="I9" s="106" t="s">
        <v>183</v>
      </c>
      <c r="J9" s="107" t="s">
        <v>71</v>
      </c>
      <c r="K9" s="108" t="s">
        <v>72</v>
      </c>
    </row>
    <row r="10" spans="2:15" s="111" customFormat="1" ht="15.75" x14ac:dyDescent="0.25">
      <c r="B10" s="109"/>
      <c r="C10" s="402" t="s">
        <v>36</v>
      </c>
      <c r="D10" s="393" t="s">
        <v>375</v>
      </c>
      <c r="E10" s="179"/>
      <c r="F10" s="360">
        <v>4693410</v>
      </c>
      <c r="G10" s="360">
        <v>20046827</v>
      </c>
      <c r="H10" s="360">
        <v>24740237</v>
      </c>
      <c r="I10" s="360">
        <v>1755427</v>
      </c>
      <c r="J10" s="360">
        <v>15892762</v>
      </c>
      <c r="K10" s="361">
        <v>17648189</v>
      </c>
      <c r="M10" s="110"/>
      <c r="N10" s="343">
        <f>+H10-F10-G10</f>
        <v>0</v>
      </c>
      <c r="O10" s="343">
        <f>+K10-I10-J10</f>
        <v>0</v>
      </c>
    </row>
    <row r="11" spans="2:15" s="93" customFormat="1" ht="15.75" x14ac:dyDescent="0.25">
      <c r="B11" s="112"/>
      <c r="C11" s="403" t="s">
        <v>4</v>
      </c>
      <c r="D11" s="394" t="s">
        <v>376</v>
      </c>
      <c r="E11" s="180"/>
      <c r="F11" s="362">
        <v>626735</v>
      </c>
      <c r="G11" s="362">
        <v>12144501</v>
      </c>
      <c r="H11" s="362">
        <v>12771236</v>
      </c>
      <c r="I11" s="362">
        <v>594701</v>
      </c>
      <c r="J11" s="362">
        <v>11114042</v>
      </c>
      <c r="K11" s="363">
        <v>11708743</v>
      </c>
      <c r="N11" s="343">
        <f t="shared" ref="N11:N56" si="0">+H11-F11-G11</f>
        <v>0</v>
      </c>
      <c r="O11" s="343">
        <f t="shared" ref="O11:O56" si="1">+K11-I11-J11</f>
        <v>0</v>
      </c>
    </row>
    <row r="12" spans="2:15" s="95" customFormat="1" ht="15.75" x14ac:dyDescent="0.25">
      <c r="B12" s="96"/>
      <c r="C12" s="404" t="s">
        <v>5</v>
      </c>
      <c r="D12" s="349" t="s">
        <v>377</v>
      </c>
      <c r="E12" s="384" t="s">
        <v>343</v>
      </c>
      <c r="F12" s="364">
        <v>628868</v>
      </c>
      <c r="G12" s="364">
        <v>10136069</v>
      </c>
      <c r="H12" s="364">
        <v>10764937</v>
      </c>
      <c r="I12" s="364">
        <v>597200</v>
      </c>
      <c r="J12" s="364">
        <v>7511351</v>
      </c>
      <c r="K12" s="367">
        <v>8108551</v>
      </c>
      <c r="N12" s="343">
        <f t="shared" si="0"/>
        <v>0</v>
      </c>
      <c r="O12" s="343">
        <f t="shared" si="1"/>
        <v>0</v>
      </c>
    </row>
    <row r="13" spans="2:15" s="95" customFormat="1" ht="15.75" x14ac:dyDescent="0.25">
      <c r="B13" s="96"/>
      <c r="C13" s="404" t="s">
        <v>6</v>
      </c>
      <c r="D13" s="311" t="s">
        <v>378</v>
      </c>
      <c r="E13" s="384" t="s">
        <v>344</v>
      </c>
      <c r="F13" s="364">
        <v>1746</v>
      </c>
      <c r="G13" s="364">
        <v>2008432</v>
      </c>
      <c r="H13" s="364">
        <v>2010178</v>
      </c>
      <c r="I13" s="364">
        <v>1270</v>
      </c>
      <c r="J13" s="364">
        <v>3602691</v>
      </c>
      <c r="K13" s="367">
        <v>3603961</v>
      </c>
      <c r="M13" s="110"/>
      <c r="N13" s="343">
        <f t="shared" si="0"/>
        <v>0</v>
      </c>
      <c r="O13" s="343">
        <f t="shared" si="1"/>
        <v>0</v>
      </c>
    </row>
    <row r="14" spans="2:15" s="95" customFormat="1" ht="15.75" x14ac:dyDescent="0.25">
      <c r="B14" s="96"/>
      <c r="C14" s="404" t="s">
        <v>7</v>
      </c>
      <c r="D14" s="311" t="s">
        <v>379</v>
      </c>
      <c r="E14" s="384"/>
      <c r="F14" s="364">
        <v>0</v>
      </c>
      <c r="G14" s="364">
        <v>0</v>
      </c>
      <c r="H14" s="364">
        <v>0</v>
      </c>
      <c r="I14" s="364">
        <v>0</v>
      </c>
      <c r="J14" s="364">
        <v>0</v>
      </c>
      <c r="K14" s="367">
        <v>0</v>
      </c>
      <c r="N14" s="343">
        <f t="shared" si="0"/>
        <v>0</v>
      </c>
      <c r="O14" s="343">
        <f t="shared" si="1"/>
        <v>0</v>
      </c>
    </row>
    <row r="15" spans="2:15" s="95" customFormat="1" ht="15.75" x14ac:dyDescent="0.25">
      <c r="B15" s="96"/>
      <c r="C15" s="404" t="s">
        <v>9</v>
      </c>
      <c r="D15" s="311" t="s">
        <v>389</v>
      </c>
      <c r="E15" s="486"/>
      <c r="F15" s="364">
        <v>-3879</v>
      </c>
      <c r="G15" s="364">
        <v>0</v>
      </c>
      <c r="H15" s="364">
        <v>-3879</v>
      </c>
      <c r="I15" s="364">
        <v>-3769</v>
      </c>
      <c r="J15" s="364">
        <v>0</v>
      </c>
      <c r="K15" s="367">
        <v>-3769</v>
      </c>
      <c r="N15" s="343">
        <f>+H15-F15-G15</f>
        <v>0</v>
      </c>
      <c r="O15" s="343">
        <f>+K15-I15-J15</f>
        <v>0</v>
      </c>
    </row>
    <row r="16" spans="2:15" s="95" customFormat="1" ht="31.5" x14ac:dyDescent="0.25">
      <c r="B16" s="96"/>
      <c r="C16" s="403" t="s">
        <v>21</v>
      </c>
      <c r="D16" s="395" t="s">
        <v>380</v>
      </c>
      <c r="E16" s="384" t="s">
        <v>345</v>
      </c>
      <c r="F16" s="362">
        <v>18166</v>
      </c>
      <c r="G16" s="362">
        <v>2824553</v>
      </c>
      <c r="H16" s="362">
        <v>2842719</v>
      </c>
      <c r="I16" s="362">
        <v>7482</v>
      </c>
      <c r="J16" s="362">
        <v>1257240</v>
      </c>
      <c r="K16" s="363">
        <v>1264722</v>
      </c>
      <c r="N16" s="343">
        <f t="shared" si="0"/>
        <v>0</v>
      </c>
      <c r="O16" s="343">
        <f t="shared" si="1"/>
        <v>0</v>
      </c>
    </row>
    <row r="17" spans="2:15" s="95" customFormat="1" ht="15.75" x14ac:dyDescent="0.25">
      <c r="B17" s="96"/>
      <c r="C17" s="405" t="s">
        <v>22</v>
      </c>
      <c r="D17" s="311" t="s">
        <v>207</v>
      </c>
      <c r="E17" s="384"/>
      <c r="F17" s="364">
        <v>15982</v>
      </c>
      <c r="G17" s="364">
        <v>2817294</v>
      </c>
      <c r="H17" s="364">
        <v>2833276</v>
      </c>
      <c r="I17" s="364">
        <v>5284</v>
      </c>
      <c r="J17" s="364">
        <v>1255694</v>
      </c>
      <c r="K17" s="367">
        <v>1260978</v>
      </c>
      <c r="N17" s="343">
        <f t="shared" si="0"/>
        <v>0</v>
      </c>
      <c r="O17" s="343">
        <f t="shared" si="1"/>
        <v>0</v>
      </c>
    </row>
    <row r="18" spans="2:15" s="95" customFormat="1" ht="15.75" x14ac:dyDescent="0.25">
      <c r="B18" s="96"/>
      <c r="C18" s="405" t="s">
        <v>23</v>
      </c>
      <c r="D18" s="349" t="s">
        <v>208</v>
      </c>
      <c r="E18" s="384"/>
      <c r="F18" s="364">
        <v>0</v>
      </c>
      <c r="G18" s="364">
        <v>0</v>
      </c>
      <c r="H18" s="364">
        <v>0</v>
      </c>
      <c r="I18" s="364">
        <v>0</v>
      </c>
      <c r="J18" s="364">
        <v>0</v>
      </c>
      <c r="K18" s="367">
        <v>0</v>
      </c>
      <c r="N18" s="343">
        <f t="shared" si="0"/>
        <v>0</v>
      </c>
      <c r="O18" s="343">
        <f t="shared" si="1"/>
        <v>0</v>
      </c>
    </row>
    <row r="19" spans="2:15" s="95" customFormat="1" ht="15.75" x14ac:dyDescent="0.25">
      <c r="B19" s="96"/>
      <c r="C19" s="405" t="s">
        <v>24</v>
      </c>
      <c r="D19" s="349" t="s">
        <v>381</v>
      </c>
      <c r="E19" s="384"/>
      <c r="F19" s="364">
        <v>2184</v>
      </c>
      <c r="G19" s="364">
        <v>7259</v>
      </c>
      <c r="H19" s="364">
        <v>9443</v>
      </c>
      <c r="I19" s="364">
        <v>2198</v>
      </c>
      <c r="J19" s="364">
        <v>1546</v>
      </c>
      <c r="K19" s="367">
        <v>3744</v>
      </c>
      <c r="N19" s="343">
        <f t="shared" si="0"/>
        <v>0</v>
      </c>
      <c r="O19" s="343">
        <f t="shared" si="1"/>
        <v>0</v>
      </c>
    </row>
    <row r="20" spans="2:15" s="95" customFormat="1" ht="31.5" x14ac:dyDescent="0.25">
      <c r="B20" s="96"/>
      <c r="C20" s="406" t="s">
        <v>65</v>
      </c>
      <c r="D20" s="395" t="s">
        <v>382</v>
      </c>
      <c r="E20" s="384" t="s">
        <v>346</v>
      </c>
      <c r="F20" s="362">
        <v>3666408</v>
      </c>
      <c r="G20" s="362">
        <v>4923200</v>
      </c>
      <c r="H20" s="362">
        <v>8589608</v>
      </c>
      <c r="I20" s="362">
        <v>1145909</v>
      </c>
      <c r="J20" s="362">
        <v>3515344</v>
      </c>
      <c r="K20" s="363">
        <v>4661253</v>
      </c>
      <c r="N20" s="343">
        <f t="shared" si="0"/>
        <v>0</v>
      </c>
      <c r="O20" s="343">
        <f t="shared" si="1"/>
        <v>0</v>
      </c>
    </row>
    <row r="21" spans="2:15" s="95" customFormat="1" ht="15.75" x14ac:dyDescent="0.25">
      <c r="B21" s="96"/>
      <c r="C21" s="404" t="s">
        <v>367</v>
      </c>
      <c r="D21" s="311" t="s">
        <v>207</v>
      </c>
      <c r="E21" s="384"/>
      <c r="F21" s="364">
        <v>3658741</v>
      </c>
      <c r="G21" s="364">
        <v>4922349</v>
      </c>
      <c r="H21" s="364">
        <v>8581090</v>
      </c>
      <c r="I21" s="364">
        <v>1140997</v>
      </c>
      <c r="J21" s="364">
        <v>3514724</v>
      </c>
      <c r="K21" s="367">
        <v>4655721</v>
      </c>
      <c r="N21" s="343">
        <f t="shared" si="0"/>
        <v>0</v>
      </c>
      <c r="O21" s="343">
        <f t="shared" si="1"/>
        <v>0</v>
      </c>
    </row>
    <row r="22" spans="2:15" s="95" customFormat="1" ht="15.75" x14ac:dyDescent="0.25">
      <c r="B22" s="96"/>
      <c r="C22" s="404" t="s">
        <v>368</v>
      </c>
      <c r="D22" s="349" t="s">
        <v>208</v>
      </c>
      <c r="E22" s="384"/>
      <c r="F22" s="364">
        <v>7667</v>
      </c>
      <c r="G22" s="364">
        <v>851</v>
      </c>
      <c r="H22" s="364">
        <v>8518</v>
      </c>
      <c r="I22" s="364">
        <v>4912</v>
      </c>
      <c r="J22" s="364">
        <v>620</v>
      </c>
      <c r="K22" s="367">
        <v>5532</v>
      </c>
      <c r="N22" s="343">
        <f t="shared" si="0"/>
        <v>0</v>
      </c>
      <c r="O22" s="343">
        <f t="shared" si="1"/>
        <v>0</v>
      </c>
    </row>
    <row r="23" spans="2:15" s="111" customFormat="1" ht="15.75" x14ac:dyDescent="0.25">
      <c r="B23" s="114"/>
      <c r="C23" s="404" t="s">
        <v>383</v>
      </c>
      <c r="D23" s="349" t="s">
        <v>381</v>
      </c>
      <c r="E23" s="384"/>
      <c r="F23" s="364">
        <v>0</v>
      </c>
      <c r="G23" s="364">
        <v>0</v>
      </c>
      <c r="H23" s="364">
        <v>0</v>
      </c>
      <c r="I23" s="364">
        <v>0</v>
      </c>
      <c r="J23" s="364">
        <v>0</v>
      </c>
      <c r="K23" s="367">
        <v>0</v>
      </c>
      <c r="N23" s="343">
        <f t="shared" si="0"/>
        <v>0</v>
      </c>
      <c r="O23" s="343">
        <f t="shared" si="1"/>
        <v>0</v>
      </c>
    </row>
    <row r="24" spans="2:15" s="111" customFormat="1" ht="15.75" x14ac:dyDescent="0.25">
      <c r="B24" s="114"/>
      <c r="C24" s="406" t="s">
        <v>66</v>
      </c>
      <c r="D24" s="395" t="s">
        <v>386</v>
      </c>
      <c r="E24" s="384" t="s">
        <v>347</v>
      </c>
      <c r="F24" s="362">
        <v>382101</v>
      </c>
      <c r="G24" s="362">
        <v>154573</v>
      </c>
      <c r="H24" s="362">
        <v>536674</v>
      </c>
      <c r="I24" s="362">
        <v>7335</v>
      </c>
      <c r="J24" s="362">
        <v>6136</v>
      </c>
      <c r="K24" s="363">
        <v>13471</v>
      </c>
      <c r="N24" s="343">
        <f t="shared" si="0"/>
        <v>0</v>
      </c>
      <c r="O24" s="343">
        <f t="shared" si="1"/>
        <v>0</v>
      </c>
    </row>
    <row r="25" spans="2:15" s="95" customFormat="1" ht="31.5" x14ac:dyDescent="0.25">
      <c r="B25" s="96"/>
      <c r="C25" s="404" t="s">
        <v>384</v>
      </c>
      <c r="D25" s="349" t="s">
        <v>387</v>
      </c>
      <c r="E25" s="385"/>
      <c r="F25" s="364">
        <v>382101</v>
      </c>
      <c r="G25" s="364">
        <v>154573</v>
      </c>
      <c r="H25" s="364">
        <v>536674</v>
      </c>
      <c r="I25" s="364">
        <v>7335</v>
      </c>
      <c r="J25" s="364">
        <v>6136</v>
      </c>
      <c r="K25" s="367">
        <v>13471</v>
      </c>
      <c r="N25" s="343">
        <f t="shared" si="0"/>
        <v>0</v>
      </c>
      <c r="O25" s="343">
        <f t="shared" si="1"/>
        <v>0</v>
      </c>
    </row>
    <row r="26" spans="2:15" s="95" customFormat="1" ht="31.5" x14ac:dyDescent="0.25">
      <c r="B26" s="96"/>
      <c r="C26" s="404" t="s">
        <v>385</v>
      </c>
      <c r="D26" s="349" t="s">
        <v>388</v>
      </c>
      <c r="E26" s="384"/>
      <c r="F26" s="364">
        <v>0</v>
      </c>
      <c r="G26" s="364">
        <v>0</v>
      </c>
      <c r="H26" s="364">
        <v>0</v>
      </c>
      <c r="I26" s="364">
        <v>0</v>
      </c>
      <c r="J26" s="364">
        <v>0</v>
      </c>
      <c r="K26" s="367">
        <v>0</v>
      </c>
      <c r="N26" s="343">
        <f t="shared" si="0"/>
        <v>0</v>
      </c>
      <c r="O26" s="343">
        <f t="shared" si="1"/>
        <v>0</v>
      </c>
    </row>
    <row r="27" spans="2:15" s="95" customFormat="1" ht="31.5" x14ac:dyDescent="0.25">
      <c r="B27" s="96"/>
      <c r="C27" s="408" t="s">
        <v>38</v>
      </c>
      <c r="D27" s="397" t="s">
        <v>572</v>
      </c>
      <c r="E27" s="384" t="s">
        <v>348</v>
      </c>
      <c r="F27" s="362">
        <v>34829971</v>
      </c>
      <c r="G27" s="362">
        <v>17561610</v>
      </c>
      <c r="H27" s="362">
        <v>52391581</v>
      </c>
      <c r="I27" s="362">
        <v>19646514</v>
      </c>
      <c r="J27" s="362">
        <v>12075561</v>
      </c>
      <c r="K27" s="363">
        <v>31722075</v>
      </c>
      <c r="N27" s="343">
        <f t="shared" si="0"/>
        <v>0</v>
      </c>
      <c r="O27" s="343">
        <f t="shared" si="1"/>
        <v>0</v>
      </c>
    </row>
    <row r="28" spans="2:15" s="95" customFormat="1" ht="15.75" x14ac:dyDescent="0.25">
      <c r="B28" s="96"/>
      <c r="C28" s="403" t="s">
        <v>39</v>
      </c>
      <c r="D28" s="394" t="s">
        <v>390</v>
      </c>
      <c r="E28" s="384"/>
      <c r="F28" s="362">
        <v>35396604</v>
      </c>
      <c r="G28" s="362">
        <v>15099237</v>
      </c>
      <c r="H28" s="362">
        <v>50495841</v>
      </c>
      <c r="I28" s="362">
        <v>20783777</v>
      </c>
      <c r="J28" s="362">
        <v>11896956</v>
      </c>
      <c r="K28" s="363">
        <v>32680733</v>
      </c>
      <c r="N28" s="343">
        <f t="shared" si="0"/>
        <v>0</v>
      </c>
      <c r="O28" s="343">
        <f t="shared" si="1"/>
        <v>0</v>
      </c>
    </row>
    <row r="29" spans="2:15" s="111" customFormat="1" ht="15.75" x14ac:dyDescent="0.25">
      <c r="B29" s="96"/>
      <c r="C29" s="406" t="s">
        <v>40</v>
      </c>
      <c r="D29" s="398" t="s">
        <v>392</v>
      </c>
      <c r="E29" s="485"/>
      <c r="F29" s="362">
        <v>483344</v>
      </c>
      <c r="G29" s="362">
        <v>289437</v>
      </c>
      <c r="H29" s="362">
        <v>772781</v>
      </c>
      <c r="I29" s="362">
        <v>513917</v>
      </c>
      <c r="J29" s="362">
        <v>178605</v>
      </c>
      <c r="K29" s="363">
        <v>692522</v>
      </c>
      <c r="N29" s="343">
        <f t="shared" si="0"/>
        <v>0</v>
      </c>
      <c r="O29" s="343">
        <f t="shared" si="1"/>
        <v>0</v>
      </c>
    </row>
    <row r="30" spans="2:15" s="111" customFormat="1" ht="31.5" x14ac:dyDescent="0.25">
      <c r="B30" s="114"/>
      <c r="C30" s="406" t="s">
        <v>41</v>
      </c>
      <c r="D30" s="529" t="s">
        <v>573</v>
      </c>
      <c r="E30" s="384"/>
      <c r="F30" s="362">
        <v>1238602</v>
      </c>
      <c r="G30" s="362">
        <v>2172936</v>
      </c>
      <c r="H30" s="362">
        <v>3411538</v>
      </c>
      <c r="I30" s="362">
        <v>0</v>
      </c>
      <c r="J30" s="362">
        <v>0</v>
      </c>
      <c r="K30" s="363">
        <v>0</v>
      </c>
      <c r="N30" s="343">
        <f>+H30-F30-G30</f>
        <v>0</v>
      </c>
      <c r="O30" s="343">
        <f>+K30-I30-J30</f>
        <v>0</v>
      </c>
    </row>
    <row r="31" spans="2:15" s="95" customFormat="1" ht="15.75" x14ac:dyDescent="0.25">
      <c r="B31" s="96"/>
      <c r="C31" s="404" t="s">
        <v>288</v>
      </c>
      <c r="D31" s="396" t="s">
        <v>207</v>
      </c>
      <c r="E31" s="384"/>
      <c r="F31" s="364">
        <v>1238602</v>
      </c>
      <c r="G31" s="364">
        <v>2172936</v>
      </c>
      <c r="H31" s="364">
        <v>3411538</v>
      </c>
      <c r="I31" s="364">
        <v>0</v>
      </c>
      <c r="J31" s="364">
        <v>0</v>
      </c>
      <c r="K31" s="367">
        <v>0</v>
      </c>
      <c r="N31" s="343">
        <f>+H31-F31-G31</f>
        <v>0</v>
      </c>
      <c r="O31" s="343">
        <f>+K31-I31-J31</f>
        <v>0</v>
      </c>
    </row>
    <row r="32" spans="2:15" s="111" customFormat="1" ht="15.75" x14ac:dyDescent="0.25">
      <c r="B32" s="114"/>
      <c r="C32" s="404" t="s">
        <v>289</v>
      </c>
      <c r="D32" s="396" t="s">
        <v>381</v>
      </c>
      <c r="E32" s="385"/>
      <c r="F32" s="364">
        <v>0</v>
      </c>
      <c r="G32" s="364">
        <v>0</v>
      </c>
      <c r="H32" s="364">
        <v>0</v>
      </c>
      <c r="I32" s="364">
        <v>0</v>
      </c>
      <c r="J32" s="364">
        <v>0</v>
      </c>
      <c r="K32" s="367">
        <v>0</v>
      </c>
      <c r="N32" s="343">
        <f>+H32-F32-G32</f>
        <v>0</v>
      </c>
      <c r="O32" s="343">
        <f>+K32-I32-J32</f>
        <v>0</v>
      </c>
    </row>
    <row r="33" spans="2:15" s="111" customFormat="1" ht="15.75" x14ac:dyDescent="0.25">
      <c r="B33" s="114"/>
      <c r="C33" s="407" t="s">
        <v>393</v>
      </c>
      <c r="D33" s="394" t="s">
        <v>389</v>
      </c>
      <c r="E33" s="384"/>
      <c r="F33" s="362">
        <v>-2288579</v>
      </c>
      <c r="G33" s="362">
        <v>0</v>
      </c>
      <c r="H33" s="362">
        <v>-2288579</v>
      </c>
      <c r="I33" s="362">
        <v>-1651180</v>
      </c>
      <c r="J33" s="362">
        <v>0</v>
      </c>
      <c r="K33" s="363">
        <v>-1651180</v>
      </c>
      <c r="N33" s="343">
        <f t="shared" si="0"/>
        <v>0</v>
      </c>
      <c r="O33" s="343">
        <f t="shared" si="1"/>
        <v>0</v>
      </c>
    </row>
    <row r="34" spans="2:15" s="111" customFormat="1" ht="47.25" x14ac:dyDescent="0.25">
      <c r="B34" s="114"/>
      <c r="C34" s="312" t="s">
        <v>50</v>
      </c>
      <c r="D34" s="313" t="s">
        <v>329</v>
      </c>
      <c r="E34" s="384" t="s">
        <v>349</v>
      </c>
      <c r="F34" s="362">
        <v>312361</v>
      </c>
      <c r="G34" s="362">
        <v>0</v>
      </c>
      <c r="H34" s="362">
        <v>312361</v>
      </c>
      <c r="I34" s="362">
        <v>213563</v>
      </c>
      <c r="J34" s="362">
        <v>0</v>
      </c>
      <c r="K34" s="363">
        <v>213563</v>
      </c>
      <c r="N34" s="343">
        <f t="shared" si="0"/>
        <v>0</v>
      </c>
      <c r="O34" s="343">
        <f t="shared" si="1"/>
        <v>0</v>
      </c>
    </row>
    <row r="35" spans="2:15" s="95" customFormat="1" ht="15.75" x14ac:dyDescent="0.25">
      <c r="B35" s="96"/>
      <c r="C35" s="405" t="s">
        <v>52</v>
      </c>
      <c r="D35" s="311" t="s">
        <v>394</v>
      </c>
      <c r="E35" s="385"/>
      <c r="F35" s="364">
        <v>312361</v>
      </c>
      <c r="G35" s="364">
        <v>0</v>
      </c>
      <c r="H35" s="364">
        <v>312361</v>
      </c>
      <c r="I35" s="364">
        <v>213563</v>
      </c>
      <c r="J35" s="364">
        <v>0</v>
      </c>
      <c r="K35" s="367">
        <v>213563</v>
      </c>
      <c r="N35" s="343">
        <f t="shared" si="0"/>
        <v>0</v>
      </c>
      <c r="O35" s="343">
        <f t="shared" si="1"/>
        <v>0</v>
      </c>
    </row>
    <row r="36" spans="2:15" s="95" customFormat="1" ht="15.75" x14ac:dyDescent="0.25">
      <c r="B36" s="96"/>
      <c r="C36" s="410" t="s">
        <v>54</v>
      </c>
      <c r="D36" s="311" t="s">
        <v>306</v>
      </c>
      <c r="E36" s="385"/>
      <c r="F36" s="364">
        <v>0</v>
      </c>
      <c r="G36" s="364">
        <v>0</v>
      </c>
      <c r="H36" s="364">
        <v>0</v>
      </c>
      <c r="I36" s="364">
        <v>0</v>
      </c>
      <c r="J36" s="364">
        <v>0</v>
      </c>
      <c r="K36" s="367">
        <v>0</v>
      </c>
      <c r="N36" s="343">
        <f t="shared" si="0"/>
        <v>0</v>
      </c>
      <c r="O36" s="343">
        <f t="shared" si="1"/>
        <v>0</v>
      </c>
    </row>
    <row r="37" spans="2:15" s="95" customFormat="1" ht="15.75" x14ac:dyDescent="0.25">
      <c r="B37" s="96"/>
      <c r="C37" s="406" t="s">
        <v>60</v>
      </c>
      <c r="D37" s="395" t="s">
        <v>395</v>
      </c>
      <c r="E37" s="486"/>
      <c r="F37" s="362">
        <v>0</v>
      </c>
      <c r="G37" s="362">
        <v>0</v>
      </c>
      <c r="H37" s="362">
        <v>0</v>
      </c>
      <c r="I37" s="362">
        <v>0</v>
      </c>
      <c r="J37" s="362">
        <v>0</v>
      </c>
      <c r="K37" s="363">
        <v>0</v>
      </c>
      <c r="N37" s="343">
        <f t="shared" si="0"/>
        <v>0</v>
      </c>
      <c r="O37" s="343">
        <f t="shared" si="1"/>
        <v>0</v>
      </c>
    </row>
    <row r="38" spans="2:15" s="95" customFormat="1" ht="15.75" x14ac:dyDescent="0.25">
      <c r="B38" s="96"/>
      <c r="C38" s="411" t="s">
        <v>168</v>
      </c>
      <c r="D38" s="398" t="s">
        <v>396</v>
      </c>
      <c r="E38" s="384" t="s">
        <v>350</v>
      </c>
      <c r="F38" s="362">
        <v>0</v>
      </c>
      <c r="G38" s="362">
        <v>0</v>
      </c>
      <c r="H38" s="362">
        <v>0</v>
      </c>
      <c r="I38" s="362">
        <v>0</v>
      </c>
      <c r="J38" s="362">
        <v>0</v>
      </c>
      <c r="K38" s="363">
        <v>0</v>
      </c>
      <c r="N38" s="343">
        <f t="shared" si="0"/>
        <v>0</v>
      </c>
      <c r="O38" s="343">
        <f t="shared" si="1"/>
        <v>0</v>
      </c>
    </row>
    <row r="39" spans="2:15" s="95" customFormat="1" ht="15.75" x14ac:dyDescent="0.25">
      <c r="B39" s="96"/>
      <c r="C39" s="410" t="s">
        <v>169</v>
      </c>
      <c r="D39" s="311" t="s">
        <v>397</v>
      </c>
      <c r="E39" s="384"/>
      <c r="F39" s="364">
        <v>0</v>
      </c>
      <c r="G39" s="364">
        <v>0</v>
      </c>
      <c r="H39" s="364">
        <v>0</v>
      </c>
      <c r="I39" s="364">
        <v>0</v>
      </c>
      <c r="J39" s="364">
        <v>0</v>
      </c>
      <c r="K39" s="367">
        <v>0</v>
      </c>
      <c r="N39" s="343">
        <f t="shared" si="0"/>
        <v>0</v>
      </c>
      <c r="O39" s="343">
        <f t="shared" si="1"/>
        <v>0</v>
      </c>
    </row>
    <row r="40" spans="2:15" s="95" customFormat="1" ht="15.75" x14ac:dyDescent="0.25">
      <c r="B40" s="96"/>
      <c r="C40" s="410" t="s">
        <v>170</v>
      </c>
      <c r="D40" s="311" t="s">
        <v>212</v>
      </c>
      <c r="E40" s="384"/>
      <c r="F40" s="364">
        <v>0</v>
      </c>
      <c r="G40" s="364">
        <v>0</v>
      </c>
      <c r="H40" s="364">
        <v>0</v>
      </c>
      <c r="I40" s="364">
        <v>0</v>
      </c>
      <c r="J40" s="364">
        <v>0</v>
      </c>
      <c r="K40" s="367">
        <v>0</v>
      </c>
      <c r="N40" s="343">
        <f t="shared" si="0"/>
        <v>0</v>
      </c>
      <c r="O40" s="343">
        <f t="shared" si="1"/>
        <v>0</v>
      </c>
    </row>
    <row r="41" spans="2:15" s="95" customFormat="1" ht="15.75" x14ac:dyDescent="0.25">
      <c r="B41" s="96"/>
      <c r="C41" s="412" t="s">
        <v>68</v>
      </c>
      <c r="D41" s="398" t="s">
        <v>398</v>
      </c>
      <c r="E41" s="384" t="s">
        <v>351</v>
      </c>
      <c r="F41" s="362">
        <v>0</v>
      </c>
      <c r="G41" s="362">
        <v>0</v>
      </c>
      <c r="H41" s="362">
        <v>0</v>
      </c>
      <c r="I41" s="362">
        <v>0</v>
      </c>
      <c r="J41" s="362">
        <v>0</v>
      </c>
      <c r="K41" s="363">
        <v>0</v>
      </c>
      <c r="N41" s="343">
        <f t="shared" si="0"/>
        <v>0</v>
      </c>
      <c r="O41" s="343">
        <f t="shared" si="1"/>
        <v>0</v>
      </c>
    </row>
    <row r="42" spans="2:15" s="95" customFormat="1" ht="15.75" x14ac:dyDescent="0.25">
      <c r="B42" s="96"/>
      <c r="C42" s="413" t="s">
        <v>172</v>
      </c>
      <c r="D42" s="311" t="s">
        <v>213</v>
      </c>
      <c r="E42" s="384"/>
      <c r="F42" s="364">
        <v>0</v>
      </c>
      <c r="G42" s="364">
        <v>0</v>
      </c>
      <c r="H42" s="364">
        <v>0</v>
      </c>
      <c r="I42" s="364">
        <v>0</v>
      </c>
      <c r="J42" s="364">
        <v>0</v>
      </c>
      <c r="K42" s="367">
        <v>0</v>
      </c>
      <c r="N42" s="343">
        <f t="shared" si="0"/>
        <v>0</v>
      </c>
      <c r="O42" s="343">
        <f t="shared" si="1"/>
        <v>0</v>
      </c>
    </row>
    <row r="43" spans="2:15" s="95" customFormat="1" ht="15.75" x14ac:dyDescent="0.25">
      <c r="B43" s="96"/>
      <c r="C43" s="413" t="s">
        <v>173</v>
      </c>
      <c r="D43" s="311" t="s">
        <v>214</v>
      </c>
      <c r="E43" s="384"/>
      <c r="F43" s="364">
        <v>0</v>
      </c>
      <c r="G43" s="364">
        <v>0</v>
      </c>
      <c r="H43" s="364">
        <v>0</v>
      </c>
      <c r="I43" s="364">
        <v>0</v>
      </c>
      <c r="J43" s="364">
        <v>0</v>
      </c>
      <c r="K43" s="367">
        <v>0</v>
      </c>
      <c r="N43" s="343">
        <f t="shared" si="0"/>
        <v>0</v>
      </c>
      <c r="O43" s="343">
        <f t="shared" si="1"/>
        <v>0</v>
      </c>
    </row>
    <row r="44" spans="2:15" s="111" customFormat="1" ht="31.5" x14ac:dyDescent="0.25">
      <c r="B44" s="114"/>
      <c r="C44" s="412" t="s">
        <v>301</v>
      </c>
      <c r="D44" s="399" t="s">
        <v>399</v>
      </c>
      <c r="E44" s="384" t="s">
        <v>352</v>
      </c>
      <c r="F44" s="362">
        <v>0</v>
      </c>
      <c r="G44" s="362">
        <v>0</v>
      </c>
      <c r="H44" s="362">
        <v>0</v>
      </c>
      <c r="I44" s="362">
        <v>0</v>
      </c>
      <c r="J44" s="362">
        <v>0</v>
      </c>
      <c r="K44" s="363">
        <v>0</v>
      </c>
      <c r="N44" s="343">
        <f t="shared" si="0"/>
        <v>0</v>
      </c>
      <c r="O44" s="343">
        <f t="shared" si="1"/>
        <v>0</v>
      </c>
    </row>
    <row r="45" spans="2:15" s="111" customFormat="1" ht="15.75" x14ac:dyDescent="0.25">
      <c r="B45" s="114"/>
      <c r="C45" s="410" t="s">
        <v>400</v>
      </c>
      <c r="D45" s="400" t="s">
        <v>397</v>
      </c>
      <c r="E45" s="385"/>
      <c r="F45" s="364">
        <v>0</v>
      </c>
      <c r="G45" s="364">
        <v>0</v>
      </c>
      <c r="H45" s="364">
        <v>0</v>
      </c>
      <c r="I45" s="364">
        <v>0</v>
      </c>
      <c r="J45" s="364">
        <v>0</v>
      </c>
      <c r="K45" s="367">
        <v>0</v>
      </c>
      <c r="N45" s="343">
        <f t="shared" si="0"/>
        <v>0</v>
      </c>
      <c r="O45" s="343">
        <f t="shared" si="1"/>
        <v>0</v>
      </c>
    </row>
    <row r="46" spans="2:15" s="111" customFormat="1" ht="15.75" x14ac:dyDescent="0.25">
      <c r="B46" s="114"/>
      <c r="C46" s="410" t="s">
        <v>401</v>
      </c>
      <c r="D46" s="400" t="s">
        <v>212</v>
      </c>
      <c r="E46" s="385"/>
      <c r="F46" s="364">
        <v>0</v>
      </c>
      <c r="G46" s="364">
        <v>0</v>
      </c>
      <c r="H46" s="364">
        <v>0</v>
      </c>
      <c r="I46" s="364">
        <v>0</v>
      </c>
      <c r="J46" s="364">
        <v>0</v>
      </c>
      <c r="K46" s="367">
        <v>0</v>
      </c>
      <c r="N46" s="343">
        <f t="shared" si="0"/>
        <v>0</v>
      </c>
      <c r="O46" s="343">
        <f t="shared" si="1"/>
        <v>0</v>
      </c>
    </row>
    <row r="47" spans="2:15" s="111" customFormat="1" ht="15.75" x14ac:dyDescent="0.25">
      <c r="B47" s="114"/>
      <c r="C47" s="414" t="s">
        <v>61</v>
      </c>
      <c r="D47" s="399" t="s">
        <v>86</v>
      </c>
      <c r="E47" s="384"/>
      <c r="F47" s="362">
        <v>1198169</v>
      </c>
      <c r="G47" s="362">
        <v>0</v>
      </c>
      <c r="H47" s="362">
        <v>1198169</v>
      </c>
      <c r="I47" s="362">
        <v>1231097</v>
      </c>
      <c r="J47" s="362">
        <v>0</v>
      </c>
      <c r="K47" s="363">
        <v>1231097</v>
      </c>
      <c r="N47" s="343">
        <f t="shared" si="0"/>
        <v>0</v>
      </c>
      <c r="O47" s="343">
        <f t="shared" si="1"/>
        <v>0</v>
      </c>
    </row>
    <row r="48" spans="2:15" s="111" customFormat="1" ht="15.75" x14ac:dyDescent="0.25">
      <c r="B48" s="114"/>
      <c r="C48" s="406" t="s">
        <v>62</v>
      </c>
      <c r="D48" s="399" t="s">
        <v>88</v>
      </c>
      <c r="E48" s="384"/>
      <c r="F48" s="362">
        <v>130471</v>
      </c>
      <c r="G48" s="362">
        <v>0</v>
      </c>
      <c r="H48" s="362">
        <v>130471</v>
      </c>
      <c r="I48" s="362">
        <v>106139</v>
      </c>
      <c r="J48" s="362">
        <v>0</v>
      </c>
      <c r="K48" s="363">
        <v>106139</v>
      </c>
      <c r="N48" s="343">
        <f t="shared" si="0"/>
        <v>0</v>
      </c>
      <c r="O48" s="343">
        <f t="shared" si="1"/>
        <v>0</v>
      </c>
    </row>
    <row r="49" spans="2:15" s="111" customFormat="1" ht="15.75" x14ac:dyDescent="0.25">
      <c r="B49" s="114"/>
      <c r="C49" s="409" t="s">
        <v>74</v>
      </c>
      <c r="D49" s="401" t="s">
        <v>89</v>
      </c>
      <c r="E49" s="384"/>
      <c r="F49" s="364">
        <v>0</v>
      </c>
      <c r="G49" s="364">
        <v>0</v>
      </c>
      <c r="H49" s="364">
        <v>0</v>
      </c>
      <c r="I49" s="364">
        <v>0</v>
      </c>
      <c r="J49" s="364">
        <v>0</v>
      </c>
      <c r="K49" s="367">
        <v>0</v>
      </c>
      <c r="N49" s="343">
        <f t="shared" si="0"/>
        <v>0</v>
      </c>
      <c r="O49" s="343">
        <f t="shared" si="1"/>
        <v>0</v>
      </c>
    </row>
    <row r="50" spans="2:15" s="111" customFormat="1" ht="15.75" x14ac:dyDescent="0.25">
      <c r="B50" s="114"/>
      <c r="C50" s="409" t="s">
        <v>75</v>
      </c>
      <c r="D50" s="401" t="s">
        <v>73</v>
      </c>
      <c r="E50" s="384"/>
      <c r="F50" s="364">
        <v>130471</v>
      </c>
      <c r="G50" s="364">
        <v>0</v>
      </c>
      <c r="H50" s="364">
        <v>130471</v>
      </c>
      <c r="I50" s="364">
        <v>106139</v>
      </c>
      <c r="J50" s="364">
        <v>0</v>
      </c>
      <c r="K50" s="367">
        <v>106139</v>
      </c>
      <c r="N50" s="343">
        <f t="shared" si="0"/>
        <v>0</v>
      </c>
      <c r="O50" s="343">
        <f t="shared" si="1"/>
        <v>0</v>
      </c>
    </row>
    <row r="51" spans="2:15" s="117" customFormat="1" ht="15.75" x14ac:dyDescent="0.25">
      <c r="B51" s="116"/>
      <c r="C51" s="412" t="s">
        <v>63</v>
      </c>
      <c r="D51" s="313" t="s">
        <v>328</v>
      </c>
      <c r="E51" s="384" t="s">
        <v>353</v>
      </c>
      <c r="F51" s="369">
        <v>0</v>
      </c>
      <c r="G51" s="369">
        <v>0</v>
      </c>
      <c r="H51" s="369">
        <v>0</v>
      </c>
      <c r="I51" s="369">
        <v>0</v>
      </c>
      <c r="J51" s="369">
        <v>0</v>
      </c>
      <c r="K51" s="370">
        <v>0</v>
      </c>
      <c r="N51" s="343">
        <f t="shared" si="0"/>
        <v>0</v>
      </c>
      <c r="O51" s="343">
        <f t="shared" si="1"/>
        <v>0</v>
      </c>
    </row>
    <row r="52" spans="2:15" s="111" customFormat="1" ht="15.75" x14ac:dyDescent="0.25">
      <c r="B52" s="114"/>
      <c r="C52" s="414" t="s">
        <v>76</v>
      </c>
      <c r="D52" s="399" t="s">
        <v>402</v>
      </c>
      <c r="E52" s="384"/>
      <c r="F52" s="362">
        <v>0</v>
      </c>
      <c r="G52" s="362">
        <v>0</v>
      </c>
      <c r="H52" s="362">
        <v>0</v>
      </c>
      <c r="I52" s="362">
        <v>0</v>
      </c>
      <c r="J52" s="362">
        <v>0</v>
      </c>
      <c r="K52" s="363">
        <v>0</v>
      </c>
      <c r="N52" s="343">
        <f t="shared" si="0"/>
        <v>0</v>
      </c>
      <c r="O52" s="343">
        <f t="shared" si="1"/>
        <v>0</v>
      </c>
    </row>
    <row r="53" spans="2:15" s="111" customFormat="1" ht="15.75" x14ac:dyDescent="0.25">
      <c r="B53" s="114"/>
      <c r="C53" s="412" t="s">
        <v>79</v>
      </c>
      <c r="D53" s="399" t="s">
        <v>403</v>
      </c>
      <c r="E53" s="384" t="s">
        <v>354</v>
      </c>
      <c r="F53" s="362">
        <v>95606</v>
      </c>
      <c r="G53" s="362">
        <v>0</v>
      </c>
      <c r="H53" s="362">
        <v>95606</v>
      </c>
      <c r="I53" s="362">
        <v>82153</v>
      </c>
      <c r="J53" s="362">
        <v>0</v>
      </c>
      <c r="K53" s="363">
        <v>82153</v>
      </c>
      <c r="N53" s="343">
        <f t="shared" si="0"/>
        <v>0</v>
      </c>
      <c r="O53" s="343">
        <f t="shared" si="1"/>
        <v>0</v>
      </c>
    </row>
    <row r="54" spans="2:15" s="111" customFormat="1" ht="15.75" x14ac:dyDescent="0.25">
      <c r="B54" s="114"/>
      <c r="C54" s="412" t="s">
        <v>80</v>
      </c>
      <c r="D54" s="399" t="s">
        <v>91</v>
      </c>
      <c r="E54" s="384" t="s">
        <v>355</v>
      </c>
      <c r="F54" s="362">
        <v>997428</v>
      </c>
      <c r="G54" s="362">
        <v>259996</v>
      </c>
      <c r="H54" s="362">
        <v>1257424</v>
      </c>
      <c r="I54" s="362">
        <v>923800</v>
      </c>
      <c r="J54" s="362">
        <v>267888</v>
      </c>
      <c r="K54" s="363">
        <v>1191688</v>
      </c>
      <c r="N54" s="343">
        <f t="shared" si="0"/>
        <v>0</v>
      </c>
      <c r="O54" s="343">
        <f t="shared" si="1"/>
        <v>0</v>
      </c>
    </row>
    <row r="55" spans="2:15" s="111" customFormat="1" ht="15.75" x14ac:dyDescent="0.25">
      <c r="B55" s="114"/>
      <c r="C55" s="495"/>
      <c r="D55" s="496"/>
      <c r="E55" s="113"/>
      <c r="F55" s="362"/>
      <c r="G55" s="362"/>
      <c r="H55" s="362"/>
      <c r="I55" s="362"/>
      <c r="J55" s="362"/>
      <c r="K55" s="363"/>
      <c r="N55" s="343">
        <f t="shared" si="0"/>
        <v>0</v>
      </c>
      <c r="O55" s="343">
        <f t="shared" si="1"/>
        <v>0</v>
      </c>
    </row>
    <row r="56" spans="2:15" s="95" customFormat="1" ht="18.75" x14ac:dyDescent="0.3">
      <c r="B56" s="119"/>
      <c r="C56" s="497"/>
      <c r="D56" s="498" t="s">
        <v>404</v>
      </c>
      <c r="E56" s="120"/>
      <c r="F56" s="371">
        <v>42257416</v>
      </c>
      <c r="G56" s="371">
        <v>37868433</v>
      </c>
      <c r="H56" s="302">
        <v>80125849</v>
      </c>
      <c r="I56" s="377">
        <v>23958693</v>
      </c>
      <c r="J56" s="371">
        <v>28236211</v>
      </c>
      <c r="K56" s="302">
        <v>52194904</v>
      </c>
      <c r="N56" s="343">
        <f t="shared" si="0"/>
        <v>0</v>
      </c>
      <c r="O56" s="343">
        <f t="shared" si="1"/>
        <v>0</v>
      </c>
    </row>
    <row r="57" spans="2:15" s="95" customFormat="1" ht="15.75" x14ac:dyDescent="0.25">
      <c r="B57" s="18"/>
      <c r="C57" s="18"/>
      <c r="D57" s="115"/>
      <c r="E57" s="26"/>
      <c r="F57" s="121"/>
      <c r="G57" s="121"/>
      <c r="H57" s="122"/>
      <c r="I57" s="122"/>
      <c r="J57" s="122"/>
    </row>
    <row r="58" spans="2:15" s="95" customFormat="1" ht="15.75" x14ac:dyDescent="0.25">
      <c r="B58" s="541"/>
      <c r="C58" s="541"/>
      <c r="D58" s="541"/>
      <c r="E58" s="541"/>
      <c r="F58" s="541"/>
      <c r="G58" s="541"/>
      <c r="H58" s="541"/>
      <c r="I58" s="541"/>
      <c r="J58" s="541"/>
      <c r="K58" s="541"/>
    </row>
    <row r="59" spans="2:15" s="95" customFormat="1" x14ac:dyDescent="0.25">
      <c r="B59" s="22"/>
      <c r="C59" s="22"/>
      <c r="D59" s="22"/>
      <c r="E59" s="192"/>
      <c r="F59" s="125"/>
      <c r="G59" s="125"/>
      <c r="H59" s="122"/>
      <c r="I59" s="122"/>
      <c r="J59" s="122"/>
      <c r="K59" s="126"/>
    </row>
    <row r="60" spans="2:15" s="95" customFormat="1" x14ac:dyDescent="0.25">
      <c r="B60" s="22"/>
      <c r="C60" s="22"/>
      <c r="D60" s="22"/>
      <c r="E60" s="192"/>
      <c r="F60" s="125"/>
      <c r="G60" s="125"/>
      <c r="H60" s="122"/>
      <c r="I60" s="122"/>
      <c r="J60" s="122"/>
      <c r="K60" s="127"/>
    </row>
    <row r="61" spans="2:15" x14ac:dyDescent="0.2">
      <c r="B61" s="128"/>
      <c r="C61" s="128"/>
      <c r="D61" s="128" t="s">
        <v>303</v>
      </c>
      <c r="E61" s="193"/>
      <c r="F61" s="129"/>
      <c r="G61" s="129"/>
      <c r="H61" s="181">
        <f>H56-y!H52</f>
        <v>0</v>
      </c>
      <c r="I61" s="38"/>
      <c r="J61" s="38"/>
      <c r="K61" s="181">
        <f>K56-y!K52</f>
        <v>0</v>
      </c>
    </row>
    <row r="62" spans="2:15" x14ac:dyDescent="0.2">
      <c r="B62" s="128"/>
      <c r="C62" s="128"/>
      <c r="D62" s="128" t="s">
        <v>304</v>
      </c>
      <c r="E62" s="193"/>
      <c r="F62" s="129"/>
      <c r="G62" s="129"/>
      <c r="H62" s="181">
        <f>+y!H49-kz!F71</f>
        <v>0</v>
      </c>
      <c r="I62" s="38"/>
      <c r="J62" s="38"/>
    </row>
    <row r="63" spans="2:15" x14ac:dyDescent="0.2">
      <c r="B63" s="128"/>
      <c r="C63" s="128"/>
      <c r="D63" s="128"/>
      <c r="E63" s="193"/>
      <c r="F63" s="129"/>
      <c r="G63" s="129"/>
      <c r="H63" s="38"/>
      <c r="I63" s="38"/>
      <c r="J63" s="38"/>
    </row>
    <row r="64" spans="2:15" x14ac:dyDescent="0.2">
      <c r="F64" s="342">
        <f t="shared" ref="F64:K64" si="2">+F10-F11-F16-F20-F24</f>
        <v>0</v>
      </c>
      <c r="G64" s="342">
        <f t="shared" si="2"/>
        <v>0</v>
      </c>
      <c r="H64" s="342">
        <f t="shared" si="2"/>
        <v>0</v>
      </c>
      <c r="I64" s="342">
        <f t="shared" si="2"/>
        <v>0</v>
      </c>
      <c r="J64" s="342">
        <f t="shared" si="2"/>
        <v>0</v>
      </c>
      <c r="K64" s="342">
        <f t="shared" si="2"/>
        <v>0</v>
      </c>
    </row>
    <row r="65" spans="6:11" x14ac:dyDescent="0.2">
      <c r="F65" s="342">
        <f t="shared" ref="F65:K65" si="3">+F11-F12-F13-F14-F15</f>
        <v>0</v>
      </c>
      <c r="G65" s="342">
        <f t="shared" si="3"/>
        <v>0</v>
      </c>
      <c r="H65" s="342">
        <f t="shared" si="3"/>
        <v>0</v>
      </c>
      <c r="I65" s="342">
        <f t="shared" si="3"/>
        <v>0</v>
      </c>
      <c r="J65" s="342">
        <f t="shared" si="3"/>
        <v>0</v>
      </c>
      <c r="K65" s="342">
        <f t="shared" si="3"/>
        <v>0</v>
      </c>
    </row>
    <row r="66" spans="6:11" x14ac:dyDescent="0.2">
      <c r="F66" s="342">
        <f t="shared" ref="F66:K66" si="4">+F16-F17-F18-F19</f>
        <v>0</v>
      </c>
      <c r="G66" s="342">
        <f t="shared" si="4"/>
        <v>0</v>
      </c>
      <c r="H66" s="342">
        <f t="shared" si="4"/>
        <v>0</v>
      </c>
      <c r="I66" s="342">
        <f t="shared" si="4"/>
        <v>0</v>
      </c>
      <c r="J66" s="342">
        <f t="shared" si="4"/>
        <v>0</v>
      </c>
      <c r="K66" s="342">
        <f t="shared" si="4"/>
        <v>0</v>
      </c>
    </row>
    <row r="67" spans="6:11" x14ac:dyDescent="0.2">
      <c r="F67" s="342">
        <f t="shared" ref="F67:K67" si="5">+F20-F21-F22-F23</f>
        <v>0</v>
      </c>
      <c r="G67" s="342">
        <f t="shared" si="5"/>
        <v>0</v>
      </c>
      <c r="H67" s="342">
        <f t="shared" si="5"/>
        <v>0</v>
      </c>
      <c r="I67" s="342">
        <f t="shared" si="5"/>
        <v>0</v>
      </c>
      <c r="J67" s="342">
        <f t="shared" si="5"/>
        <v>0</v>
      </c>
      <c r="K67" s="342">
        <f t="shared" si="5"/>
        <v>0</v>
      </c>
    </row>
    <row r="68" spans="6:11" x14ac:dyDescent="0.2">
      <c r="F68" s="342">
        <f t="shared" ref="F68:K68" si="6">+F24-F25-F26</f>
        <v>0</v>
      </c>
      <c r="G68" s="342">
        <f t="shared" si="6"/>
        <v>0</v>
      </c>
      <c r="H68" s="342">
        <f t="shared" si="6"/>
        <v>0</v>
      </c>
      <c r="I68" s="342">
        <f t="shared" si="6"/>
        <v>0</v>
      </c>
      <c r="J68" s="342">
        <f t="shared" si="6"/>
        <v>0</v>
      </c>
      <c r="K68" s="342">
        <f t="shared" si="6"/>
        <v>0</v>
      </c>
    </row>
    <row r="69" spans="6:11" x14ac:dyDescent="0.2">
      <c r="F69" s="342">
        <f t="shared" ref="F69:K69" si="7">+F27-F28-F29-F30-F33</f>
        <v>0</v>
      </c>
      <c r="G69" s="342">
        <f t="shared" si="7"/>
        <v>0</v>
      </c>
      <c r="H69" s="342">
        <f t="shared" si="7"/>
        <v>0</v>
      </c>
      <c r="I69" s="342">
        <f t="shared" si="7"/>
        <v>0</v>
      </c>
      <c r="J69" s="342">
        <f t="shared" si="7"/>
        <v>0</v>
      </c>
      <c r="K69" s="342">
        <f t="shared" si="7"/>
        <v>0</v>
      </c>
    </row>
    <row r="70" spans="6:11" x14ac:dyDescent="0.2">
      <c r="F70" s="342">
        <f t="shared" ref="F70:K70" si="8">+F30-F31-F32</f>
        <v>0</v>
      </c>
      <c r="G70" s="342">
        <f t="shared" si="8"/>
        <v>0</v>
      </c>
      <c r="H70" s="342">
        <f t="shared" si="8"/>
        <v>0</v>
      </c>
      <c r="I70" s="342">
        <f t="shared" si="8"/>
        <v>0</v>
      </c>
      <c r="J70" s="342">
        <f t="shared" si="8"/>
        <v>0</v>
      </c>
      <c r="K70" s="342">
        <f t="shared" si="8"/>
        <v>0</v>
      </c>
    </row>
    <row r="71" spans="6:11" x14ac:dyDescent="0.2">
      <c r="F71" s="342">
        <f t="shared" ref="F71:K71" si="9">+F34-F35-F36</f>
        <v>0</v>
      </c>
      <c r="G71" s="342">
        <f t="shared" si="9"/>
        <v>0</v>
      </c>
      <c r="H71" s="342">
        <f t="shared" si="9"/>
        <v>0</v>
      </c>
      <c r="I71" s="342">
        <f t="shared" si="9"/>
        <v>0</v>
      </c>
      <c r="J71" s="342">
        <f t="shared" si="9"/>
        <v>0</v>
      </c>
      <c r="K71" s="342">
        <f t="shared" si="9"/>
        <v>0</v>
      </c>
    </row>
    <row r="72" spans="6:11" x14ac:dyDescent="0.2">
      <c r="F72" s="342">
        <f t="shared" ref="F72:K72" si="10">+F37-F38-F41-F44</f>
        <v>0</v>
      </c>
      <c r="G72" s="342">
        <f t="shared" si="10"/>
        <v>0</v>
      </c>
      <c r="H72" s="342">
        <f t="shared" si="10"/>
        <v>0</v>
      </c>
      <c r="I72" s="342">
        <f t="shared" si="10"/>
        <v>0</v>
      </c>
      <c r="J72" s="342">
        <f t="shared" si="10"/>
        <v>0</v>
      </c>
      <c r="K72" s="342">
        <f t="shared" si="10"/>
        <v>0</v>
      </c>
    </row>
    <row r="73" spans="6:11" x14ac:dyDescent="0.2">
      <c r="F73" s="342">
        <f t="shared" ref="F73:K73" si="11">+F38-F39-F40</f>
        <v>0</v>
      </c>
      <c r="G73" s="342">
        <f t="shared" si="11"/>
        <v>0</v>
      </c>
      <c r="H73" s="342">
        <f t="shared" si="11"/>
        <v>0</v>
      </c>
      <c r="I73" s="342">
        <f t="shared" si="11"/>
        <v>0</v>
      </c>
      <c r="J73" s="342">
        <f t="shared" si="11"/>
        <v>0</v>
      </c>
      <c r="K73" s="342">
        <f t="shared" si="11"/>
        <v>0</v>
      </c>
    </row>
    <row r="74" spans="6:11" x14ac:dyDescent="0.2">
      <c r="F74" s="342">
        <f t="shared" ref="F74:K74" si="12">+F41-F42-F43</f>
        <v>0</v>
      </c>
      <c r="G74" s="342">
        <f t="shared" si="12"/>
        <v>0</v>
      </c>
      <c r="H74" s="342">
        <f t="shared" si="12"/>
        <v>0</v>
      </c>
      <c r="I74" s="342">
        <f t="shared" si="12"/>
        <v>0</v>
      </c>
      <c r="J74" s="342">
        <f t="shared" si="12"/>
        <v>0</v>
      </c>
      <c r="K74" s="342">
        <f t="shared" si="12"/>
        <v>0</v>
      </c>
    </row>
    <row r="75" spans="6:11" x14ac:dyDescent="0.2">
      <c r="F75" s="342">
        <f t="shared" ref="F75:K75" si="13">+F44-F45-F46</f>
        <v>0</v>
      </c>
      <c r="G75" s="342">
        <f t="shared" si="13"/>
        <v>0</v>
      </c>
      <c r="H75" s="342">
        <f t="shared" si="13"/>
        <v>0</v>
      </c>
      <c r="I75" s="342">
        <f t="shared" si="13"/>
        <v>0</v>
      </c>
      <c r="J75" s="342">
        <f t="shared" si="13"/>
        <v>0</v>
      </c>
      <c r="K75" s="342">
        <f t="shared" si="13"/>
        <v>0</v>
      </c>
    </row>
    <row r="76" spans="6:11" x14ac:dyDescent="0.2">
      <c r="F76" s="342">
        <f t="shared" ref="F76:K76" si="14">+F37-F38-F41-F44</f>
        <v>0</v>
      </c>
      <c r="G76" s="342">
        <f t="shared" si="14"/>
        <v>0</v>
      </c>
      <c r="H76" s="342">
        <f t="shared" si="14"/>
        <v>0</v>
      </c>
      <c r="I76" s="342">
        <f t="shared" si="14"/>
        <v>0</v>
      </c>
      <c r="J76" s="342">
        <f t="shared" si="14"/>
        <v>0</v>
      </c>
      <c r="K76" s="342">
        <f t="shared" si="14"/>
        <v>0</v>
      </c>
    </row>
    <row r="77" spans="6:11" x14ac:dyDescent="0.2">
      <c r="F77" s="342">
        <f t="shared" ref="F77:K77" si="15">+F38-SUM(F39:F40)</f>
        <v>0</v>
      </c>
      <c r="G77" s="342">
        <f t="shared" si="15"/>
        <v>0</v>
      </c>
      <c r="H77" s="342">
        <f t="shared" si="15"/>
        <v>0</v>
      </c>
      <c r="I77" s="342">
        <f t="shared" si="15"/>
        <v>0</v>
      </c>
      <c r="J77" s="342">
        <f t="shared" si="15"/>
        <v>0</v>
      </c>
      <c r="K77" s="342">
        <f t="shared" si="15"/>
        <v>0</v>
      </c>
    </row>
    <row r="78" spans="6:11" x14ac:dyDescent="0.2">
      <c r="F78" s="342">
        <f t="shared" ref="F78:K78" si="16">+F41-SUM(F42:F43)</f>
        <v>0</v>
      </c>
      <c r="G78" s="342">
        <f t="shared" si="16"/>
        <v>0</v>
      </c>
      <c r="H78" s="342">
        <f t="shared" si="16"/>
        <v>0</v>
      </c>
      <c r="I78" s="342">
        <f t="shared" si="16"/>
        <v>0</v>
      </c>
      <c r="J78" s="342">
        <f t="shared" si="16"/>
        <v>0</v>
      </c>
      <c r="K78" s="342">
        <f t="shared" si="16"/>
        <v>0</v>
      </c>
    </row>
    <row r="79" spans="6:11" x14ac:dyDescent="0.2">
      <c r="F79" s="342">
        <f t="shared" ref="F79:K79" si="17">+F44-SUM(F45:F46)</f>
        <v>0</v>
      </c>
      <c r="G79" s="342">
        <f t="shared" si="17"/>
        <v>0</v>
      </c>
      <c r="H79" s="342">
        <f t="shared" si="17"/>
        <v>0</v>
      </c>
      <c r="I79" s="342">
        <f t="shared" si="17"/>
        <v>0</v>
      </c>
      <c r="J79" s="342">
        <f t="shared" si="17"/>
        <v>0</v>
      </c>
      <c r="K79" s="342">
        <f t="shared" si="17"/>
        <v>0</v>
      </c>
    </row>
    <row r="80" spans="6:11" x14ac:dyDescent="0.2">
      <c r="F80" s="342">
        <f t="shared" ref="F80:K80" si="18">+F48-SUM(F49:F50)</f>
        <v>0</v>
      </c>
      <c r="G80" s="342">
        <f t="shared" si="18"/>
        <v>0</v>
      </c>
      <c r="H80" s="342">
        <f t="shared" si="18"/>
        <v>0</v>
      </c>
      <c r="I80" s="342">
        <f t="shared" si="18"/>
        <v>0</v>
      </c>
      <c r="J80" s="342">
        <f t="shared" si="18"/>
        <v>0</v>
      </c>
      <c r="K80" s="342">
        <f t="shared" si="18"/>
        <v>0</v>
      </c>
    </row>
    <row r="81" spans="6:11" x14ac:dyDescent="0.2">
      <c r="F81" s="342">
        <f t="shared" ref="F81:K81" si="19">+F56-F10-F27-F34-F37-F47-F48-F51-F52-F53-F54</f>
        <v>0</v>
      </c>
      <c r="G81" s="342">
        <f t="shared" si="19"/>
        <v>0</v>
      </c>
      <c r="H81" s="342">
        <f t="shared" si="19"/>
        <v>0</v>
      </c>
      <c r="I81" s="342">
        <f t="shared" si="19"/>
        <v>0</v>
      </c>
      <c r="J81" s="342">
        <f t="shared" si="19"/>
        <v>0</v>
      </c>
      <c r="K81" s="342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RowHeight="15.75" x14ac:dyDescent="0.25"/>
  <cols>
    <col min="1" max="1" width="2.42578125" style="28" customWidth="1"/>
    <col min="2" max="2" width="3.7109375" style="28" customWidth="1"/>
    <col min="3" max="3" width="9" style="152" bestFit="1" customWidth="1"/>
    <col min="4" max="4" width="55.7109375" style="28" customWidth="1"/>
    <col min="5" max="5" width="8.42578125" style="153" customWidth="1"/>
    <col min="6" max="6" width="13.7109375" style="123" customWidth="1"/>
    <col min="7" max="7" width="13.7109375" style="18" customWidth="1"/>
    <col min="8" max="11" width="13.7109375" style="123" customWidth="1"/>
    <col min="12" max="16384" width="9.140625" style="28"/>
  </cols>
  <sheetData>
    <row r="1" spans="2:15" ht="9.9499999999999993" customHeight="1" x14ac:dyDescent="0.25">
      <c r="B1" s="130"/>
      <c r="C1" s="131"/>
      <c r="D1" s="90"/>
      <c r="E1" s="132"/>
      <c r="F1" s="90"/>
      <c r="G1" s="91"/>
      <c r="H1" s="90"/>
      <c r="I1" s="90"/>
      <c r="J1" s="90"/>
      <c r="K1" s="92"/>
    </row>
    <row r="2" spans="2:15" ht="15.75" customHeight="1" x14ac:dyDescent="0.25">
      <c r="B2" s="538" t="s">
        <v>566</v>
      </c>
      <c r="C2" s="539"/>
      <c r="D2" s="539"/>
      <c r="E2" s="539"/>
      <c r="F2" s="539"/>
      <c r="G2" s="539"/>
      <c r="H2" s="539"/>
      <c r="I2" s="539"/>
      <c r="J2" s="539"/>
      <c r="K2" s="540"/>
    </row>
    <row r="3" spans="2:15" ht="9.9499999999999993" customHeight="1" x14ac:dyDescent="0.25">
      <c r="B3" s="96"/>
      <c r="C3" s="133"/>
      <c r="D3" s="18"/>
      <c r="E3" s="134"/>
      <c r="F3" s="18"/>
      <c r="H3" s="20"/>
      <c r="I3" s="20"/>
      <c r="J3" s="20"/>
      <c r="K3" s="97"/>
    </row>
    <row r="4" spans="2:15" ht="9.9499999999999993" customHeight="1" x14ac:dyDescent="0.25">
      <c r="B4" s="98"/>
      <c r="C4" s="135"/>
      <c r="D4" s="9"/>
      <c r="E4" s="136"/>
      <c r="F4" s="546" t="s">
        <v>358</v>
      </c>
      <c r="G4" s="546"/>
      <c r="H4" s="546"/>
      <c r="I4" s="546" t="s">
        <v>358</v>
      </c>
      <c r="J4" s="546"/>
      <c r="K4" s="548"/>
    </row>
    <row r="5" spans="2:15" ht="15.75" customHeight="1" x14ac:dyDescent="0.25">
      <c r="B5" s="96"/>
      <c r="C5" s="133"/>
      <c r="D5" s="18"/>
      <c r="E5" s="137"/>
      <c r="F5" s="547"/>
      <c r="G5" s="547"/>
      <c r="H5" s="547"/>
      <c r="I5" s="547"/>
      <c r="J5" s="547"/>
      <c r="K5" s="549"/>
    </row>
    <row r="6" spans="2:15" ht="15.75" customHeight="1" x14ac:dyDescent="0.25">
      <c r="B6" s="96"/>
      <c r="C6" s="133"/>
      <c r="D6" s="18"/>
      <c r="E6" s="137"/>
      <c r="F6" s="503"/>
      <c r="G6" s="503" t="s">
        <v>69</v>
      </c>
      <c r="H6" s="503"/>
      <c r="I6" s="503"/>
      <c r="J6" s="503" t="s">
        <v>70</v>
      </c>
      <c r="K6" s="504"/>
    </row>
    <row r="7" spans="2:15" ht="15.75" customHeight="1" x14ac:dyDescent="0.25">
      <c r="B7" s="96"/>
      <c r="C7" s="133"/>
      <c r="D7" s="18"/>
      <c r="E7" s="137"/>
      <c r="F7" s="544" t="s">
        <v>374</v>
      </c>
      <c r="G7" s="544"/>
      <c r="H7" s="544"/>
      <c r="I7" s="544" t="s">
        <v>305</v>
      </c>
      <c r="J7" s="544"/>
      <c r="K7" s="545"/>
    </row>
    <row r="8" spans="2:15" ht="18.75" customHeight="1" x14ac:dyDescent="0.25">
      <c r="B8" s="96"/>
      <c r="C8" s="133"/>
      <c r="D8" s="24" t="s">
        <v>449</v>
      </c>
      <c r="E8" s="137" t="s">
        <v>2</v>
      </c>
      <c r="F8" s="103"/>
      <c r="G8" s="104" t="s">
        <v>603</v>
      </c>
      <c r="H8" s="501"/>
      <c r="I8" s="103"/>
      <c r="J8" s="104" t="s">
        <v>599</v>
      </c>
      <c r="K8" s="105"/>
    </row>
    <row r="9" spans="2:15" x14ac:dyDescent="0.25">
      <c r="B9" s="96"/>
      <c r="C9" s="133"/>
      <c r="D9" s="18"/>
      <c r="E9" s="550" t="s">
        <v>361</v>
      </c>
      <c r="F9" s="138" t="s">
        <v>183</v>
      </c>
      <c r="G9" s="139" t="s">
        <v>71</v>
      </c>
      <c r="H9" s="508" t="s">
        <v>72</v>
      </c>
      <c r="I9" s="138" t="s">
        <v>183</v>
      </c>
      <c r="J9" s="139" t="s">
        <v>71</v>
      </c>
      <c r="K9" s="140" t="s">
        <v>72</v>
      </c>
    </row>
    <row r="10" spans="2:15" ht="3.75" hidden="1" customHeight="1" x14ac:dyDescent="0.25">
      <c r="B10" s="6"/>
      <c r="C10" s="7"/>
      <c r="D10" s="14"/>
      <c r="E10" s="551"/>
      <c r="F10" s="141"/>
      <c r="G10" s="142"/>
      <c r="H10" s="509"/>
      <c r="I10" s="510"/>
      <c r="J10" s="143"/>
      <c r="K10" s="144"/>
    </row>
    <row r="11" spans="2:15" s="146" customFormat="1" x14ac:dyDescent="0.25">
      <c r="B11" s="145"/>
      <c r="C11" s="415" t="s">
        <v>36</v>
      </c>
      <c r="D11" s="345" t="s">
        <v>92</v>
      </c>
      <c r="E11" s="386" t="s">
        <v>343</v>
      </c>
      <c r="F11" s="360">
        <v>18805605</v>
      </c>
      <c r="G11" s="360">
        <v>41159518</v>
      </c>
      <c r="H11" s="360">
        <v>59965123</v>
      </c>
      <c r="I11" s="360">
        <v>15266369</v>
      </c>
      <c r="J11" s="360">
        <v>24708001</v>
      </c>
      <c r="K11" s="361">
        <v>39974370</v>
      </c>
      <c r="N11" s="359">
        <f>+H11-F11-G11</f>
        <v>0</v>
      </c>
      <c r="O11" s="359">
        <f>+K11-I11-J11</f>
        <v>0</v>
      </c>
    </row>
    <row r="12" spans="2:15" s="146" customFormat="1" x14ac:dyDescent="0.25">
      <c r="B12" s="29"/>
      <c r="C12" s="315" t="s">
        <v>38</v>
      </c>
      <c r="D12" s="316" t="s">
        <v>405</v>
      </c>
      <c r="E12" s="387" t="s">
        <v>344</v>
      </c>
      <c r="F12" s="362">
        <v>4692526</v>
      </c>
      <c r="G12" s="362">
        <v>1959225</v>
      </c>
      <c r="H12" s="362">
        <v>6651751</v>
      </c>
      <c r="I12" s="362">
        <v>442531</v>
      </c>
      <c r="J12" s="362">
        <v>1465532</v>
      </c>
      <c r="K12" s="363">
        <v>1908063</v>
      </c>
      <c r="N12" s="359">
        <f t="shared" ref="N12:N52" si="0">+H12-F12-G12</f>
        <v>0</v>
      </c>
      <c r="O12" s="359">
        <f t="shared" ref="O12:O52" si="1">+K12-I12-J12</f>
        <v>0</v>
      </c>
    </row>
    <row r="13" spans="2:15" s="146" customFormat="1" x14ac:dyDescent="0.25">
      <c r="B13" s="29"/>
      <c r="C13" s="315" t="s">
        <v>50</v>
      </c>
      <c r="D13" s="316" t="s">
        <v>331</v>
      </c>
      <c r="E13" s="387"/>
      <c r="F13" s="362">
        <v>400000</v>
      </c>
      <c r="G13" s="362">
        <v>0</v>
      </c>
      <c r="H13" s="362">
        <v>400000</v>
      </c>
      <c r="I13" s="362">
        <v>0</v>
      </c>
      <c r="J13" s="362">
        <v>0</v>
      </c>
      <c r="K13" s="363">
        <v>0</v>
      </c>
      <c r="N13" s="359">
        <f t="shared" si="0"/>
        <v>0</v>
      </c>
      <c r="O13" s="359">
        <f t="shared" si="1"/>
        <v>0</v>
      </c>
    </row>
    <row r="14" spans="2:15" x14ac:dyDescent="0.25">
      <c r="B14" s="6"/>
      <c r="C14" s="416" t="s">
        <v>60</v>
      </c>
      <c r="D14" s="346" t="s">
        <v>93</v>
      </c>
      <c r="E14" s="387" t="s">
        <v>345</v>
      </c>
      <c r="F14" s="362">
        <v>2437504</v>
      </c>
      <c r="G14" s="362">
        <v>0</v>
      </c>
      <c r="H14" s="362">
        <v>2437504</v>
      </c>
      <c r="I14" s="362">
        <v>1085917</v>
      </c>
      <c r="J14" s="362">
        <v>528217</v>
      </c>
      <c r="K14" s="363">
        <v>1614134</v>
      </c>
      <c r="N14" s="359">
        <f t="shared" si="0"/>
        <v>0</v>
      </c>
      <c r="O14" s="359">
        <f t="shared" si="1"/>
        <v>0</v>
      </c>
    </row>
    <row r="15" spans="2:15" s="146" customFormat="1" ht="31.5" x14ac:dyDescent="0.25">
      <c r="B15" s="29"/>
      <c r="C15" s="417" t="s">
        <v>61</v>
      </c>
      <c r="D15" s="347" t="s">
        <v>406</v>
      </c>
      <c r="E15" s="387"/>
      <c r="F15" s="362">
        <v>0</v>
      </c>
      <c r="G15" s="362">
        <v>0</v>
      </c>
      <c r="H15" s="362">
        <v>0</v>
      </c>
      <c r="I15" s="362">
        <v>0</v>
      </c>
      <c r="J15" s="362">
        <v>0</v>
      </c>
      <c r="K15" s="363">
        <v>0</v>
      </c>
      <c r="N15" s="359">
        <f t="shared" si="0"/>
        <v>0</v>
      </c>
      <c r="O15" s="359">
        <f t="shared" si="1"/>
        <v>0</v>
      </c>
    </row>
    <row r="16" spans="2:15" s="146" customFormat="1" x14ac:dyDescent="0.25">
      <c r="B16" s="29"/>
      <c r="C16" s="418" t="s">
        <v>62</v>
      </c>
      <c r="D16" s="348" t="s">
        <v>407</v>
      </c>
      <c r="E16" s="387" t="s">
        <v>346</v>
      </c>
      <c r="F16" s="362">
        <v>92722</v>
      </c>
      <c r="G16" s="362">
        <v>164232</v>
      </c>
      <c r="H16" s="362">
        <v>256954</v>
      </c>
      <c r="I16" s="362">
        <v>38149</v>
      </c>
      <c r="J16" s="362">
        <v>96137</v>
      </c>
      <c r="K16" s="363">
        <v>134286</v>
      </c>
      <c r="N16" s="359">
        <f t="shared" si="0"/>
        <v>0</v>
      </c>
      <c r="O16" s="359">
        <f t="shared" si="1"/>
        <v>0</v>
      </c>
    </row>
    <row r="17" spans="2:15" s="146" customFormat="1" ht="31.5" x14ac:dyDescent="0.25">
      <c r="B17" s="29"/>
      <c r="C17" s="419" t="s">
        <v>74</v>
      </c>
      <c r="D17" s="349" t="s">
        <v>408</v>
      </c>
      <c r="E17" s="387"/>
      <c r="F17" s="365">
        <v>92722</v>
      </c>
      <c r="G17" s="365">
        <v>164232</v>
      </c>
      <c r="H17" s="364">
        <v>256954</v>
      </c>
      <c r="I17" s="365">
        <v>38149</v>
      </c>
      <c r="J17" s="365">
        <v>19369</v>
      </c>
      <c r="K17" s="366">
        <v>57518</v>
      </c>
      <c r="N17" s="359">
        <f t="shared" si="0"/>
        <v>0</v>
      </c>
      <c r="O17" s="359">
        <f t="shared" si="1"/>
        <v>0</v>
      </c>
    </row>
    <row r="18" spans="2:15" s="146" customFormat="1" ht="31.5" x14ac:dyDescent="0.25">
      <c r="B18" s="29"/>
      <c r="C18" s="419" t="s">
        <v>75</v>
      </c>
      <c r="D18" s="349" t="s">
        <v>409</v>
      </c>
      <c r="E18" s="387"/>
      <c r="F18" s="365">
        <v>0</v>
      </c>
      <c r="G18" s="365">
        <v>0</v>
      </c>
      <c r="H18" s="364">
        <v>0</v>
      </c>
      <c r="I18" s="365">
        <v>0</v>
      </c>
      <c r="J18" s="365">
        <v>76768</v>
      </c>
      <c r="K18" s="366">
        <v>76768</v>
      </c>
      <c r="N18" s="359">
        <f t="shared" si="0"/>
        <v>0</v>
      </c>
      <c r="O18" s="359">
        <f t="shared" si="1"/>
        <v>0</v>
      </c>
    </row>
    <row r="19" spans="2:15" s="146" customFormat="1" ht="31.5" x14ac:dyDescent="0.25">
      <c r="B19" s="29"/>
      <c r="C19" s="315" t="s">
        <v>63</v>
      </c>
      <c r="D19" s="346" t="s">
        <v>574</v>
      </c>
      <c r="E19" s="387" t="s">
        <v>347</v>
      </c>
      <c r="F19" s="362">
        <v>330570</v>
      </c>
      <c r="G19" s="362">
        <v>7485</v>
      </c>
      <c r="H19" s="362">
        <v>338055</v>
      </c>
      <c r="I19" s="362">
        <v>297139</v>
      </c>
      <c r="J19" s="362">
        <v>5078</v>
      </c>
      <c r="K19" s="363">
        <v>302217</v>
      </c>
      <c r="N19" s="359">
        <f t="shared" si="0"/>
        <v>0</v>
      </c>
      <c r="O19" s="359">
        <f t="shared" si="1"/>
        <v>0</v>
      </c>
    </row>
    <row r="20" spans="2:15" x14ac:dyDescent="0.25">
      <c r="B20" s="6"/>
      <c r="C20" s="315" t="s">
        <v>410</v>
      </c>
      <c r="D20" s="346" t="s">
        <v>94</v>
      </c>
      <c r="E20" s="387" t="s">
        <v>348</v>
      </c>
      <c r="F20" s="368">
        <v>303180</v>
      </c>
      <c r="G20" s="373">
        <v>46244</v>
      </c>
      <c r="H20" s="362">
        <v>349424</v>
      </c>
      <c r="I20" s="368">
        <v>283178</v>
      </c>
      <c r="J20" s="368">
        <v>48042</v>
      </c>
      <c r="K20" s="363">
        <v>331220</v>
      </c>
      <c r="N20" s="359">
        <f t="shared" si="0"/>
        <v>0</v>
      </c>
      <c r="O20" s="359">
        <f t="shared" si="1"/>
        <v>0</v>
      </c>
    </row>
    <row r="21" spans="2:15" s="146" customFormat="1" x14ac:dyDescent="0.25">
      <c r="B21" s="29"/>
      <c r="C21" s="421" t="s">
        <v>77</v>
      </c>
      <c r="D21" s="351" t="s">
        <v>217</v>
      </c>
      <c r="E21" s="387"/>
      <c r="F21" s="364">
        <v>0</v>
      </c>
      <c r="G21" s="364">
        <v>0</v>
      </c>
      <c r="H21" s="364">
        <v>0</v>
      </c>
      <c r="I21" s="364">
        <v>0</v>
      </c>
      <c r="J21" s="364">
        <v>0</v>
      </c>
      <c r="K21" s="367">
        <v>0</v>
      </c>
      <c r="N21" s="359">
        <f t="shared" si="0"/>
        <v>0</v>
      </c>
      <c r="O21" s="359">
        <f t="shared" si="1"/>
        <v>0</v>
      </c>
    </row>
    <row r="22" spans="2:15" s="146" customFormat="1" x14ac:dyDescent="0.25">
      <c r="B22" s="29"/>
      <c r="C22" s="421" t="s">
        <v>78</v>
      </c>
      <c r="D22" s="350" t="s">
        <v>229</v>
      </c>
      <c r="E22" s="387"/>
      <c r="F22" s="364">
        <v>166122</v>
      </c>
      <c r="G22" s="364">
        <v>0</v>
      </c>
      <c r="H22" s="364">
        <v>166122</v>
      </c>
      <c r="I22" s="364">
        <v>133929</v>
      </c>
      <c r="J22" s="364">
        <v>0</v>
      </c>
      <c r="K22" s="367">
        <v>133929</v>
      </c>
      <c r="N22" s="359">
        <f t="shared" si="0"/>
        <v>0</v>
      </c>
      <c r="O22" s="359">
        <f t="shared" si="1"/>
        <v>0</v>
      </c>
    </row>
    <row r="23" spans="2:15" s="146" customFormat="1" x14ac:dyDescent="0.25">
      <c r="B23" s="29"/>
      <c r="C23" s="421" t="s">
        <v>182</v>
      </c>
      <c r="D23" s="350" t="s">
        <v>307</v>
      </c>
      <c r="E23" s="387"/>
      <c r="F23" s="364">
        <v>0</v>
      </c>
      <c r="G23" s="364">
        <v>0</v>
      </c>
      <c r="H23" s="364">
        <v>0</v>
      </c>
      <c r="I23" s="364">
        <v>0</v>
      </c>
      <c r="J23" s="364">
        <v>0</v>
      </c>
      <c r="K23" s="367">
        <v>0</v>
      </c>
      <c r="N23" s="359">
        <f t="shared" si="0"/>
        <v>0</v>
      </c>
      <c r="O23" s="359">
        <f t="shared" si="1"/>
        <v>0</v>
      </c>
    </row>
    <row r="24" spans="2:15" s="146" customFormat="1" x14ac:dyDescent="0.25">
      <c r="B24" s="29"/>
      <c r="C24" s="421" t="s">
        <v>233</v>
      </c>
      <c r="D24" s="350" t="s">
        <v>95</v>
      </c>
      <c r="E24" s="387"/>
      <c r="F24" s="364">
        <v>137058</v>
      </c>
      <c r="G24" s="364">
        <v>46244</v>
      </c>
      <c r="H24" s="364">
        <v>183302</v>
      </c>
      <c r="I24" s="364">
        <v>149249</v>
      </c>
      <c r="J24" s="364">
        <v>48042</v>
      </c>
      <c r="K24" s="367">
        <v>197291</v>
      </c>
      <c r="N24" s="359">
        <f t="shared" si="0"/>
        <v>0</v>
      </c>
      <c r="O24" s="359">
        <f t="shared" si="1"/>
        <v>0</v>
      </c>
    </row>
    <row r="25" spans="2:15" s="146" customFormat="1" x14ac:dyDescent="0.25">
      <c r="B25" s="29"/>
      <c r="C25" s="315" t="s">
        <v>79</v>
      </c>
      <c r="D25" s="352" t="s">
        <v>411</v>
      </c>
      <c r="E25" s="387" t="s">
        <v>349</v>
      </c>
      <c r="F25" s="362">
        <v>147903</v>
      </c>
      <c r="G25" s="362">
        <v>0</v>
      </c>
      <c r="H25" s="362">
        <v>147903</v>
      </c>
      <c r="I25" s="362">
        <v>141693</v>
      </c>
      <c r="J25" s="362">
        <v>0</v>
      </c>
      <c r="K25" s="363">
        <v>141693</v>
      </c>
      <c r="N25" s="359">
        <f t="shared" si="0"/>
        <v>0</v>
      </c>
      <c r="O25" s="359">
        <f t="shared" si="1"/>
        <v>0</v>
      </c>
    </row>
    <row r="26" spans="2:15" x14ac:dyDescent="0.25">
      <c r="B26" s="6"/>
      <c r="C26" s="315" t="s">
        <v>80</v>
      </c>
      <c r="D26" s="352" t="s">
        <v>412</v>
      </c>
      <c r="E26" s="387" t="s">
        <v>350</v>
      </c>
      <c r="F26" s="362">
        <v>0</v>
      </c>
      <c r="G26" s="362">
        <v>0</v>
      </c>
      <c r="H26" s="362">
        <v>0</v>
      </c>
      <c r="I26" s="362">
        <v>0</v>
      </c>
      <c r="J26" s="362">
        <v>0</v>
      </c>
      <c r="K26" s="363">
        <v>0</v>
      </c>
      <c r="N26" s="359">
        <f t="shared" si="0"/>
        <v>0</v>
      </c>
      <c r="O26" s="359">
        <f t="shared" si="1"/>
        <v>0</v>
      </c>
    </row>
    <row r="27" spans="2:15" ht="47.25" x14ac:dyDescent="0.25">
      <c r="B27" s="6"/>
      <c r="C27" s="315" t="s">
        <v>81</v>
      </c>
      <c r="D27" s="344" t="s">
        <v>330</v>
      </c>
      <c r="E27" s="387" t="s">
        <v>351</v>
      </c>
      <c r="F27" s="362">
        <v>0</v>
      </c>
      <c r="G27" s="362">
        <v>0</v>
      </c>
      <c r="H27" s="362">
        <v>0</v>
      </c>
      <c r="I27" s="362">
        <v>0</v>
      </c>
      <c r="J27" s="362">
        <v>0</v>
      </c>
      <c r="K27" s="363">
        <v>0</v>
      </c>
      <c r="N27" s="359">
        <f t="shared" si="0"/>
        <v>0</v>
      </c>
      <c r="O27" s="359">
        <f t="shared" si="1"/>
        <v>0</v>
      </c>
    </row>
    <row r="28" spans="2:15" x14ac:dyDescent="0.25">
      <c r="B28" s="6"/>
      <c r="C28" s="421" t="s">
        <v>196</v>
      </c>
      <c r="D28" s="311" t="s">
        <v>394</v>
      </c>
      <c r="E28" s="387"/>
      <c r="F28" s="365">
        <v>0</v>
      </c>
      <c r="G28" s="365">
        <v>0</v>
      </c>
      <c r="H28" s="364">
        <v>0</v>
      </c>
      <c r="I28" s="365">
        <v>0</v>
      </c>
      <c r="J28" s="365">
        <v>0</v>
      </c>
      <c r="K28" s="367">
        <v>0</v>
      </c>
      <c r="N28" s="359">
        <f t="shared" si="0"/>
        <v>0</v>
      </c>
      <c r="O28" s="359">
        <f t="shared" si="1"/>
        <v>0</v>
      </c>
    </row>
    <row r="29" spans="2:15" x14ac:dyDescent="0.25">
      <c r="B29" s="6"/>
      <c r="C29" s="421" t="s">
        <v>197</v>
      </c>
      <c r="D29" s="311" t="s">
        <v>306</v>
      </c>
      <c r="E29" s="387"/>
      <c r="F29" s="365">
        <v>0</v>
      </c>
      <c r="G29" s="365">
        <v>0</v>
      </c>
      <c r="H29" s="364">
        <v>0</v>
      </c>
      <c r="I29" s="365">
        <v>0</v>
      </c>
      <c r="J29" s="365">
        <v>0</v>
      </c>
      <c r="K29" s="367">
        <v>0</v>
      </c>
      <c r="N29" s="359">
        <f t="shared" si="0"/>
        <v>0</v>
      </c>
      <c r="O29" s="359">
        <f t="shared" si="1"/>
        <v>0</v>
      </c>
    </row>
    <row r="30" spans="2:15" x14ac:dyDescent="0.25">
      <c r="B30" s="6"/>
      <c r="C30" s="315" t="s">
        <v>82</v>
      </c>
      <c r="D30" s="352" t="s">
        <v>413</v>
      </c>
      <c r="E30" s="387" t="s">
        <v>352</v>
      </c>
      <c r="F30" s="362">
        <v>0</v>
      </c>
      <c r="G30" s="362">
        <v>1976738</v>
      </c>
      <c r="H30" s="362">
        <v>1976738</v>
      </c>
      <c r="I30" s="362">
        <v>0</v>
      </c>
      <c r="J30" s="362">
        <v>1497558</v>
      </c>
      <c r="K30" s="363">
        <v>1497558</v>
      </c>
      <c r="N30" s="359">
        <f t="shared" si="0"/>
        <v>0</v>
      </c>
      <c r="O30" s="359">
        <f t="shared" si="1"/>
        <v>0</v>
      </c>
    </row>
    <row r="31" spans="2:15" x14ac:dyDescent="0.25">
      <c r="B31" s="6"/>
      <c r="C31" s="421" t="s">
        <v>231</v>
      </c>
      <c r="D31" s="353" t="s">
        <v>228</v>
      </c>
      <c r="E31" s="387"/>
      <c r="F31" s="365">
        <v>0</v>
      </c>
      <c r="G31" s="365">
        <v>1976738</v>
      </c>
      <c r="H31" s="364">
        <v>1976738</v>
      </c>
      <c r="I31" s="365">
        <v>0</v>
      </c>
      <c r="J31" s="365">
        <v>1497558</v>
      </c>
      <c r="K31" s="367">
        <v>1497558</v>
      </c>
      <c r="N31" s="359">
        <f t="shared" si="0"/>
        <v>0</v>
      </c>
      <c r="O31" s="359">
        <f t="shared" si="1"/>
        <v>0</v>
      </c>
    </row>
    <row r="32" spans="2:15" x14ac:dyDescent="0.25">
      <c r="B32" s="6"/>
      <c r="C32" s="421" t="s">
        <v>232</v>
      </c>
      <c r="D32" s="353" t="s">
        <v>414</v>
      </c>
      <c r="E32" s="387"/>
      <c r="F32" s="364">
        <v>0</v>
      </c>
      <c r="G32" s="364">
        <v>0</v>
      </c>
      <c r="H32" s="364">
        <v>0</v>
      </c>
      <c r="I32" s="364">
        <v>0</v>
      </c>
      <c r="J32" s="364">
        <v>0</v>
      </c>
      <c r="K32" s="367">
        <v>0</v>
      </c>
      <c r="N32" s="359">
        <f t="shared" si="0"/>
        <v>0</v>
      </c>
      <c r="O32" s="359">
        <f t="shared" si="1"/>
        <v>0</v>
      </c>
    </row>
    <row r="33" spans="2:15" s="149" customFormat="1" x14ac:dyDescent="0.25">
      <c r="B33" s="148"/>
      <c r="C33" s="416" t="s">
        <v>83</v>
      </c>
      <c r="D33" s="354" t="s">
        <v>415</v>
      </c>
      <c r="E33" s="387" t="s">
        <v>353</v>
      </c>
      <c r="F33" s="362">
        <v>1503625</v>
      </c>
      <c r="G33" s="374">
        <v>741056</v>
      </c>
      <c r="H33" s="362">
        <v>2244681</v>
      </c>
      <c r="I33" s="362">
        <v>1122690</v>
      </c>
      <c r="J33" s="362">
        <v>331605</v>
      </c>
      <c r="K33" s="363">
        <v>1454295</v>
      </c>
      <c r="N33" s="359">
        <f t="shared" si="0"/>
        <v>0</v>
      </c>
      <c r="O33" s="359">
        <f t="shared" si="1"/>
        <v>0</v>
      </c>
    </row>
    <row r="34" spans="2:15" s="149" customFormat="1" x14ac:dyDescent="0.25">
      <c r="B34" s="148"/>
      <c r="C34" s="315" t="s">
        <v>84</v>
      </c>
      <c r="D34" s="352" t="s">
        <v>560</v>
      </c>
      <c r="E34" s="387" t="s">
        <v>354</v>
      </c>
      <c r="F34" s="362">
        <v>5412563</v>
      </c>
      <c r="G34" s="374">
        <v>-54847</v>
      </c>
      <c r="H34" s="362">
        <v>5357716</v>
      </c>
      <c r="I34" s="362">
        <v>4823465</v>
      </c>
      <c r="J34" s="362">
        <v>13603</v>
      </c>
      <c r="K34" s="363">
        <v>4837068</v>
      </c>
      <c r="N34" s="359">
        <f t="shared" si="0"/>
        <v>0</v>
      </c>
      <c r="O34" s="359">
        <f t="shared" si="1"/>
        <v>0</v>
      </c>
    </row>
    <row r="35" spans="2:15" s="149" customFormat="1" x14ac:dyDescent="0.25">
      <c r="B35" s="148"/>
      <c r="C35" s="420" t="s">
        <v>215</v>
      </c>
      <c r="D35" s="350" t="s">
        <v>96</v>
      </c>
      <c r="E35" s="387"/>
      <c r="F35" s="364">
        <v>2600000</v>
      </c>
      <c r="G35" s="372">
        <v>0</v>
      </c>
      <c r="H35" s="364">
        <v>2600000</v>
      </c>
      <c r="I35" s="364">
        <v>2600000</v>
      </c>
      <c r="J35" s="364">
        <v>0</v>
      </c>
      <c r="K35" s="367">
        <v>2600000</v>
      </c>
      <c r="N35" s="359">
        <f t="shared" si="0"/>
        <v>0</v>
      </c>
      <c r="O35" s="359">
        <f t="shared" si="1"/>
        <v>0</v>
      </c>
    </row>
    <row r="36" spans="2:15" x14ac:dyDescent="0.25">
      <c r="B36" s="6"/>
      <c r="C36" s="420" t="s">
        <v>216</v>
      </c>
      <c r="D36" s="350" t="s">
        <v>97</v>
      </c>
      <c r="E36" s="387"/>
      <c r="F36" s="364">
        <v>2043</v>
      </c>
      <c r="G36" s="372">
        <v>0</v>
      </c>
      <c r="H36" s="364">
        <v>2043</v>
      </c>
      <c r="I36" s="364">
        <v>1065</v>
      </c>
      <c r="J36" s="364">
        <v>0</v>
      </c>
      <c r="K36" s="367">
        <v>1065</v>
      </c>
      <c r="N36" s="359">
        <f t="shared" si="0"/>
        <v>0</v>
      </c>
      <c r="O36" s="359">
        <f t="shared" si="1"/>
        <v>0</v>
      </c>
    </row>
    <row r="37" spans="2:15" x14ac:dyDescent="0.25">
      <c r="B37" s="6"/>
      <c r="C37" s="420" t="s">
        <v>234</v>
      </c>
      <c r="D37" s="355" t="s">
        <v>98</v>
      </c>
      <c r="E37" s="387"/>
      <c r="F37" s="372">
        <v>0</v>
      </c>
      <c r="G37" s="372">
        <v>0</v>
      </c>
      <c r="H37" s="364">
        <v>0</v>
      </c>
      <c r="I37" s="365">
        <v>0</v>
      </c>
      <c r="J37" s="364">
        <v>0</v>
      </c>
      <c r="K37" s="366">
        <v>0</v>
      </c>
      <c r="L37" s="150"/>
      <c r="N37" s="359">
        <f t="shared" si="0"/>
        <v>0</v>
      </c>
      <c r="O37" s="359">
        <f t="shared" si="1"/>
        <v>0</v>
      </c>
    </row>
    <row r="38" spans="2:15" x14ac:dyDescent="0.25">
      <c r="B38" s="6"/>
      <c r="C38" s="420" t="s">
        <v>235</v>
      </c>
      <c r="D38" s="355" t="s">
        <v>99</v>
      </c>
      <c r="E38" s="387"/>
      <c r="F38" s="364">
        <v>0</v>
      </c>
      <c r="G38" s="372">
        <v>0</v>
      </c>
      <c r="H38" s="364">
        <v>0</v>
      </c>
      <c r="I38" s="364">
        <v>0</v>
      </c>
      <c r="J38" s="365">
        <v>0</v>
      </c>
      <c r="K38" s="367">
        <v>0</v>
      </c>
      <c r="N38" s="359">
        <f t="shared" si="0"/>
        <v>0</v>
      </c>
      <c r="O38" s="359">
        <f t="shared" si="1"/>
        <v>0</v>
      </c>
    </row>
    <row r="39" spans="2:15" x14ac:dyDescent="0.25">
      <c r="B39" s="6"/>
      <c r="C39" s="420" t="s">
        <v>236</v>
      </c>
      <c r="D39" s="355" t="s">
        <v>100</v>
      </c>
      <c r="E39" s="387"/>
      <c r="F39" s="364">
        <v>2043</v>
      </c>
      <c r="G39" s="364">
        <v>0</v>
      </c>
      <c r="H39" s="364">
        <v>2043</v>
      </c>
      <c r="I39" s="365">
        <v>1065</v>
      </c>
      <c r="J39" s="365">
        <v>0</v>
      </c>
      <c r="K39" s="367">
        <v>1065</v>
      </c>
      <c r="N39" s="359">
        <f t="shared" si="0"/>
        <v>0</v>
      </c>
      <c r="O39" s="359">
        <f t="shared" si="1"/>
        <v>0</v>
      </c>
    </row>
    <row r="40" spans="2:15" ht="30" x14ac:dyDescent="0.25">
      <c r="B40" s="6"/>
      <c r="C40" s="420" t="s">
        <v>237</v>
      </c>
      <c r="D40" s="355" t="s">
        <v>416</v>
      </c>
      <c r="E40" s="387"/>
      <c r="F40" s="364">
        <v>109283</v>
      </c>
      <c r="G40" s="364">
        <v>0</v>
      </c>
      <c r="H40" s="364">
        <v>109283</v>
      </c>
      <c r="I40" s="364">
        <v>109241</v>
      </c>
      <c r="J40" s="364">
        <v>0</v>
      </c>
      <c r="K40" s="367">
        <v>109241</v>
      </c>
      <c r="N40" s="359">
        <f t="shared" si="0"/>
        <v>0</v>
      </c>
      <c r="O40" s="359">
        <f t="shared" si="1"/>
        <v>0</v>
      </c>
    </row>
    <row r="41" spans="2:15" ht="30" x14ac:dyDescent="0.25">
      <c r="B41" s="6"/>
      <c r="C41" s="420" t="s">
        <v>238</v>
      </c>
      <c r="D41" s="355" t="s">
        <v>417</v>
      </c>
      <c r="E41" s="387"/>
      <c r="F41" s="364">
        <v>10224</v>
      </c>
      <c r="G41" s="364">
        <v>-54847</v>
      </c>
      <c r="H41" s="364">
        <v>-44623</v>
      </c>
      <c r="I41" s="364">
        <v>13702</v>
      </c>
      <c r="J41" s="364">
        <v>13603</v>
      </c>
      <c r="K41" s="367">
        <v>27305</v>
      </c>
      <c r="N41" s="359">
        <f t="shared" si="0"/>
        <v>0</v>
      </c>
      <c r="O41" s="359">
        <f t="shared" si="1"/>
        <v>0</v>
      </c>
    </row>
    <row r="42" spans="2:15" x14ac:dyDescent="0.25">
      <c r="B42" s="6"/>
      <c r="C42" s="420" t="s">
        <v>418</v>
      </c>
      <c r="D42" s="350" t="s">
        <v>101</v>
      </c>
      <c r="E42" s="387"/>
      <c r="F42" s="364">
        <v>2100345</v>
      </c>
      <c r="G42" s="364">
        <v>0</v>
      </c>
      <c r="H42" s="364">
        <v>2100345</v>
      </c>
      <c r="I42" s="364">
        <v>1721459</v>
      </c>
      <c r="J42" s="364">
        <v>0</v>
      </c>
      <c r="K42" s="367">
        <v>1721459</v>
      </c>
      <c r="N42" s="359">
        <f t="shared" si="0"/>
        <v>0</v>
      </c>
      <c r="O42" s="359">
        <f t="shared" si="1"/>
        <v>0</v>
      </c>
    </row>
    <row r="43" spans="2:15" x14ac:dyDescent="0.25">
      <c r="B43" s="6"/>
      <c r="C43" s="420" t="s">
        <v>419</v>
      </c>
      <c r="D43" s="355" t="s">
        <v>102</v>
      </c>
      <c r="E43" s="387"/>
      <c r="F43" s="364">
        <v>193039</v>
      </c>
      <c r="G43" s="364">
        <v>0</v>
      </c>
      <c r="H43" s="364">
        <v>193039</v>
      </c>
      <c r="I43" s="364">
        <v>172896</v>
      </c>
      <c r="J43" s="364">
        <v>0</v>
      </c>
      <c r="K43" s="367">
        <v>172896</v>
      </c>
      <c r="N43" s="359">
        <f t="shared" si="0"/>
        <v>0</v>
      </c>
      <c r="O43" s="359">
        <f t="shared" si="1"/>
        <v>0</v>
      </c>
    </row>
    <row r="44" spans="2:15" x14ac:dyDescent="0.25">
      <c r="B44" s="6"/>
      <c r="C44" s="420" t="s">
        <v>420</v>
      </c>
      <c r="D44" s="355" t="s">
        <v>103</v>
      </c>
      <c r="E44" s="387"/>
      <c r="F44" s="364">
        <v>0</v>
      </c>
      <c r="G44" s="364">
        <v>0</v>
      </c>
      <c r="H44" s="364">
        <v>0</v>
      </c>
      <c r="I44" s="364">
        <v>0</v>
      </c>
      <c r="J44" s="364">
        <v>0</v>
      </c>
      <c r="K44" s="367">
        <v>0</v>
      </c>
      <c r="N44" s="359">
        <f t="shared" si="0"/>
        <v>0</v>
      </c>
      <c r="O44" s="359">
        <f t="shared" si="1"/>
        <v>0</v>
      </c>
    </row>
    <row r="45" spans="2:15" x14ac:dyDescent="0.25">
      <c r="B45" s="6"/>
      <c r="C45" s="420" t="s">
        <v>421</v>
      </c>
      <c r="D45" s="355" t="s">
        <v>104</v>
      </c>
      <c r="E45" s="387"/>
      <c r="F45" s="364">
        <v>1905185</v>
      </c>
      <c r="G45" s="364">
        <v>0</v>
      </c>
      <c r="H45" s="364">
        <v>1905185</v>
      </c>
      <c r="I45" s="364">
        <v>1547146</v>
      </c>
      <c r="J45" s="364">
        <v>0</v>
      </c>
      <c r="K45" s="367">
        <v>1547146</v>
      </c>
      <c r="N45" s="359">
        <f t="shared" si="0"/>
        <v>0</v>
      </c>
      <c r="O45" s="359">
        <f t="shared" si="1"/>
        <v>0</v>
      </c>
    </row>
    <row r="46" spans="2:15" s="149" customFormat="1" x14ac:dyDescent="0.25">
      <c r="B46" s="148"/>
      <c r="C46" s="420" t="s">
        <v>422</v>
      </c>
      <c r="D46" s="355" t="s">
        <v>105</v>
      </c>
      <c r="E46" s="387"/>
      <c r="F46" s="364">
        <v>2121</v>
      </c>
      <c r="G46" s="364">
        <v>0</v>
      </c>
      <c r="H46" s="364">
        <v>2121</v>
      </c>
      <c r="I46" s="364">
        <v>1417</v>
      </c>
      <c r="J46" s="364">
        <v>0</v>
      </c>
      <c r="K46" s="367">
        <v>1417</v>
      </c>
      <c r="N46" s="359">
        <f t="shared" si="0"/>
        <v>0</v>
      </c>
      <c r="O46" s="359">
        <f t="shared" si="1"/>
        <v>0</v>
      </c>
    </row>
    <row r="47" spans="2:15" x14ac:dyDescent="0.25">
      <c r="B47" s="6"/>
      <c r="C47" s="420" t="s">
        <v>423</v>
      </c>
      <c r="D47" s="350" t="s">
        <v>106</v>
      </c>
      <c r="E47" s="387"/>
      <c r="F47" s="364">
        <v>590668</v>
      </c>
      <c r="G47" s="364">
        <v>0</v>
      </c>
      <c r="H47" s="364">
        <v>590668</v>
      </c>
      <c r="I47" s="364">
        <v>377998</v>
      </c>
      <c r="J47" s="364">
        <v>0</v>
      </c>
      <c r="K47" s="367">
        <v>377998</v>
      </c>
      <c r="N47" s="359">
        <f t="shared" si="0"/>
        <v>0</v>
      </c>
      <c r="O47" s="359">
        <f t="shared" si="1"/>
        <v>0</v>
      </c>
    </row>
    <row r="48" spans="2:15" s="149" customFormat="1" x14ac:dyDescent="0.25">
      <c r="B48" s="148"/>
      <c r="C48" s="420" t="s">
        <v>424</v>
      </c>
      <c r="D48" s="356" t="s">
        <v>425</v>
      </c>
      <c r="E48" s="387"/>
      <c r="F48" s="364">
        <v>-183</v>
      </c>
      <c r="G48" s="364">
        <v>0</v>
      </c>
      <c r="H48" s="364">
        <v>-183</v>
      </c>
      <c r="I48" s="364">
        <v>569</v>
      </c>
      <c r="J48" s="364">
        <v>0</v>
      </c>
      <c r="K48" s="367">
        <v>569</v>
      </c>
      <c r="N48" s="359">
        <f t="shared" si="0"/>
        <v>0</v>
      </c>
      <c r="O48" s="359">
        <f t="shared" si="1"/>
        <v>0</v>
      </c>
    </row>
    <row r="49" spans="2:15" x14ac:dyDescent="0.25">
      <c r="B49" s="6"/>
      <c r="C49" s="420" t="s">
        <v>426</v>
      </c>
      <c r="D49" s="356" t="s">
        <v>427</v>
      </c>
      <c r="E49" s="387"/>
      <c r="F49" s="364">
        <v>590851</v>
      </c>
      <c r="G49" s="364">
        <v>0</v>
      </c>
      <c r="H49" s="364">
        <v>590851</v>
      </c>
      <c r="I49" s="364">
        <v>377429</v>
      </c>
      <c r="J49" s="364">
        <v>0</v>
      </c>
      <c r="K49" s="367">
        <v>377429</v>
      </c>
      <c r="N49" s="359">
        <f t="shared" si="0"/>
        <v>0</v>
      </c>
      <c r="O49" s="359">
        <f t="shared" si="1"/>
        <v>0</v>
      </c>
    </row>
    <row r="50" spans="2:15" x14ac:dyDescent="0.25">
      <c r="B50" s="6"/>
      <c r="C50" s="420" t="s">
        <v>428</v>
      </c>
      <c r="D50" s="351" t="s">
        <v>429</v>
      </c>
      <c r="E50" s="388"/>
      <c r="F50" s="364">
        <v>0</v>
      </c>
      <c r="G50" s="364">
        <v>0</v>
      </c>
      <c r="H50" s="364">
        <v>0</v>
      </c>
      <c r="I50" s="364">
        <v>0</v>
      </c>
      <c r="J50" s="364">
        <v>0</v>
      </c>
      <c r="K50" s="367">
        <v>0</v>
      </c>
      <c r="N50" s="359">
        <f t="shared" si="0"/>
        <v>0</v>
      </c>
      <c r="O50" s="359">
        <f t="shared" si="1"/>
        <v>0</v>
      </c>
    </row>
    <row r="51" spans="2:15" x14ac:dyDescent="0.25">
      <c r="B51" s="6"/>
      <c r="C51" s="499"/>
      <c r="D51" s="351"/>
      <c r="E51" s="387"/>
      <c r="F51" s="364"/>
      <c r="G51" s="364"/>
      <c r="H51" s="364"/>
      <c r="I51" s="364"/>
      <c r="J51" s="364"/>
      <c r="K51" s="367"/>
      <c r="N51" s="359">
        <f t="shared" si="0"/>
        <v>0</v>
      </c>
      <c r="O51" s="359">
        <f t="shared" si="1"/>
        <v>0</v>
      </c>
    </row>
    <row r="52" spans="2:15" x14ac:dyDescent="0.25">
      <c r="B52" s="30"/>
      <c r="C52" s="500"/>
      <c r="D52" s="357" t="s">
        <v>430</v>
      </c>
      <c r="E52" s="378"/>
      <c r="F52" s="371">
        <v>34126198</v>
      </c>
      <c r="G52" s="371">
        <v>45999651</v>
      </c>
      <c r="H52" s="371">
        <v>80125849</v>
      </c>
      <c r="I52" s="371">
        <v>23501131</v>
      </c>
      <c r="J52" s="371">
        <v>28693773</v>
      </c>
      <c r="K52" s="302">
        <v>52194904</v>
      </c>
      <c r="N52" s="359">
        <f t="shared" si="0"/>
        <v>0</v>
      </c>
      <c r="O52" s="359">
        <f t="shared" si="1"/>
        <v>0</v>
      </c>
    </row>
    <row r="53" spans="2:15" x14ac:dyDescent="0.25">
      <c r="B53" s="8"/>
      <c r="C53" s="13"/>
      <c r="D53" s="14"/>
      <c r="E53" s="134"/>
      <c r="F53" s="151"/>
      <c r="H53" s="124"/>
    </row>
    <row r="54" spans="2:15" x14ac:dyDescent="0.25">
      <c r="B54" s="541"/>
      <c r="C54" s="541"/>
      <c r="D54" s="541"/>
      <c r="E54" s="541"/>
      <c r="F54" s="541"/>
      <c r="G54" s="541"/>
      <c r="H54" s="541"/>
      <c r="I54" s="541"/>
      <c r="J54" s="541"/>
      <c r="K54" s="541"/>
    </row>
    <row r="56" spans="2:15" x14ac:dyDescent="0.25">
      <c r="F56" s="358">
        <f t="shared" ref="F56:K56" si="2">+F16-SUM(F17:F18)</f>
        <v>0</v>
      </c>
      <c r="G56" s="358">
        <f t="shared" si="2"/>
        <v>0</v>
      </c>
      <c r="H56" s="358">
        <f t="shared" si="2"/>
        <v>0</v>
      </c>
      <c r="I56" s="358">
        <f t="shared" si="2"/>
        <v>0</v>
      </c>
      <c r="J56" s="358">
        <f t="shared" si="2"/>
        <v>0</v>
      </c>
      <c r="K56" s="358">
        <f t="shared" si="2"/>
        <v>0</v>
      </c>
    </row>
    <row r="57" spans="2:15" x14ac:dyDescent="0.25">
      <c r="F57" s="358">
        <f>+F20-SUM(F21:F24)</f>
        <v>0</v>
      </c>
      <c r="G57" s="358">
        <f t="shared" ref="G57:K57" si="3">+G20-SUM(G21:G24)</f>
        <v>0</v>
      </c>
      <c r="H57" s="358">
        <f t="shared" si="3"/>
        <v>0</v>
      </c>
      <c r="I57" s="358">
        <f t="shared" si="3"/>
        <v>0</v>
      </c>
      <c r="J57" s="358">
        <f t="shared" si="3"/>
        <v>0</v>
      </c>
      <c r="K57" s="358">
        <f t="shared" si="3"/>
        <v>0</v>
      </c>
    </row>
    <row r="58" spans="2:15" x14ac:dyDescent="0.25">
      <c r="F58" s="358">
        <f>+F27-SUM(F28:F29)</f>
        <v>0</v>
      </c>
      <c r="G58" s="358">
        <f t="shared" ref="G58:K58" si="4">+G27-SUM(G28:G29)</f>
        <v>0</v>
      </c>
      <c r="H58" s="358">
        <f t="shared" si="4"/>
        <v>0</v>
      </c>
      <c r="I58" s="358">
        <f t="shared" si="4"/>
        <v>0</v>
      </c>
      <c r="J58" s="358">
        <f t="shared" si="4"/>
        <v>0</v>
      </c>
      <c r="K58" s="358">
        <f t="shared" si="4"/>
        <v>0</v>
      </c>
    </row>
    <row r="59" spans="2:15" x14ac:dyDescent="0.25">
      <c r="F59" s="358">
        <f>+F30-SUM(F31:F32)</f>
        <v>0</v>
      </c>
      <c r="G59" s="358">
        <f t="shared" ref="G59:K59" si="5">+G30-SUM(G31:G32)</f>
        <v>0</v>
      </c>
      <c r="H59" s="358">
        <f t="shared" si="5"/>
        <v>0</v>
      </c>
      <c r="I59" s="358">
        <f t="shared" si="5"/>
        <v>0</v>
      </c>
      <c r="J59" s="358">
        <f t="shared" si="5"/>
        <v>0</v>
      </c>
      <c r="K59" s="358">
        <f t="shared" si="5"/>
        <v>0</v>
      </c>
    </row>
    <row r="60" spans="2:15" x14ac:dyDescent="0.25">
      <c r="F60" s="358">
        <f>+F34-F35-F36-F40-F41-F42-F47-F50</f>
        <v>0</v>
      </c>
      <c r="G60" s="358">
        <f t="shared" ref="G60:K60" si="6">+G34-G35-G36-G40-G41-G42-G47-G50</f>
        <v>0</v>
      </c>
      <c r="H60" s="358">
        <f t="shared" si="6"/>
        <v>0</v>
      </c>
      <c r="I60" s="358">
        <f t="shared" si="6"/>
        <v>0</v>
      </c>
      <c r="J60" s="358">
        <f t="shared" si="6"/>
        <v>0</v>
      </c>
      <c r="K60" s="358">
        <f t="shared" si="6"/>
        <v>0</v>
      </c>
    </row>
    <row r="61" spans="2:15" x14ac:dyDescent="0.25">
      <c r="F61" s="358">
        <f>+F36-SUM(F37:F39)</f>
        <v>0</v>
      </c>
      <c r="G61" s="358">
        <f t="shared" ref="G61:K61" si="7">+G36-SUM(G37:G39)</f>
        <v>0</v>
      </c>
      <c r="H61" s="358">
        <f t="shared" si="7"/>
        <v>0</v>
      </c>
      <c r="I61" s="358">
        <f t="shared" si="7"/>
        <v>0</v>
      </c>
      <c r="J61" s="358">
        <f t="shared" si="7"/>
        <v>0</v>
      </c>
      <c r="K61" s="358">
        <f t="shared" si="7"/>
        <v>0</v>
      </c>
    </row>
    <row r="62" spans="2:15" x14ac:dyDescent="0.25">
      <c r="F62" s="358">
        <f>+F42-SUM(F43:F46)</f>
        <v>0</v>
      </c>
      <c r="G62" s="358">
        <f t="shared" ref="G62:K62" si="8">+G42-SUM(G43:G46)</f>
        <v>0</v>
      </c>
      <c r="H62" s="358">
        <f t="shared" si="8"/>
        <v>0</v>
      </c>
      <c r="I62" s="358">
        <f t="shared" si="8"/>
        <v>0</v>
      </c>
      <c r="J62" s="358">
        <f t="shared" si="8"/>
        <v>0</v>
      </c>
      <c r="K62" s="358">
        <f t="shared" si="8"/>
        <v>0</v>
      </c>
    </row>
    <row r="63" spans="2:15" x14ac:dyDescent="0.25">
      <c r="F63" s="358">
        <f>+F47-SUM(F48:F49)</f>
        <v>0</v>
      </c>
      <c r="G63" s="358">
        <f t="shared" ref="G63:K63" si="9">+G47-SUM(G48:G49)</f>
        <v>0</v>
      </c>
      <c r="H63" s="358">
        <f t="shared" si="9"/>
        <v>0</v>
      </c>
      <c r="I63" s="358">
        <f t="shared" si="9"/>
        <v>0</v>
      </c>
      <c r="J63" s="358">
        <f t="shared" si="9"/>
        <v>0</v>
      </c>
      <c r="K63" s="358">
        <f t="shared" si="9"/>
        <v>0</v>
      </c>
    </row>
    <row r="64" spans="2:15" x14ac:dyDescent="0.25">
      <c r="F64" s="358">
        <f>+F52-(+F11+F12+F13+F14+F15+F16+F19+F20+F25+F26+F27+F30+F33+F34)</f>
        <v>0</v>
      </c>
      <c r="G64" s="358">
        <f t="shared" ref="G64:K64" si="10">+G52-(+G11+G12+G13+G14+G15+G16+G19+G20+G25+G26+G27+G30+G33+G34)</f>
        <v>0</v>
      </c>
      <c r="H64" s="358">
        <f t="shared" si="10"/>
        <v>0</v>
      </c>
      <c r="I64" s="358">
        <f t="shared" si="10"/>
        <v>0</v>
      </c>
      <c r="J64" s="358">
        <f t="shared" si="10"/>
        <v>0</v>
      </c>
      <c r="K64" s="358">
        <f t="shared" si="10"/>
        <v>0</v>
      </c>
    </row>
    <row r="65" spans="6:11" x14ac:dyDescent="0.25">
      <c r="F65" s="358"/>
      <c r="G65" s="358"/>
      <c r="H65" s="358"/>
      <c r="I65" s="358"/>
      <c r="J65" s="358"/>
      <c r="K65" s="358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59" customWidth="1"/>
    <col min="2" max="2" width="9.140625" style="159"/>
    <col min="3" max="3" width="72.5703125" style="159" bestFit="1" customWidth="1"/>
    <col min="4" max="4" width="8.28515625" style="159" customWidth="1"/>
    <col min="5" max="10" width="15" style="159" customWidth="1"/>
    <col min="11" max="16384" width="9.140625" style="159"/>
  </cols>
  <sheetData>
    <row r="1" spans="1:11" x14ac:dyDescent="0.2">
      <c r="A1" s="154"/>
      <c r="B1" s="154"/>
      <c r="C1" s="156"/>
      <c r="D1" s="156"/>
      <c r="E1" s="155"/>
      <c r="F1" s="157"/>
      <c r="G1" s="514"/>
      <c r="H1" s="515"/>
      <c r="I1" s="157"/>
      <c r="J1" s="158"/>
    </row>
    <row r="2" spans="1:11" ht="16.5" customHeight="1" x14ac:dyDescent="0.25">
      <c r="A2" s="160"/>
      <c r="B2" s="556" t="s">
        <v>567</v>
      </c>
      <c r="C2" s="557"/>
      <c r="D2" s="161"/>
      <c r="E2" s="559" t="s">
        <v>358</v>
      </c>
      <c r="F2" s="559"/>
      <c r="G2" s="559"/>
      <c r="H2" s="559" t="s">
        <v>358</v>
      </c>
      <c r="I2" s="559"/>
      <c r="J2" s="560"/>
    </row>
    <row r="3" spans="1:11" ht="16.5" customHeight="1" x14ac:dyDescent="0.2">
      <c r="A3" s="160"/>
      <c r="B3" s="558"/>
      <c r="C3" s="557"/>
      <c r="D3" s="161"/>
      <c r="E3" s="552" t="s">
        <v>107</v>
      </c>
      <c r="F3" s="554"/>
      <c r="G3" s="554"/>
      <c r="H3" s="552" t="s">
        <v>108</v>
      </c>
      <c r="I3" s="554"/>
      <c r="J3" s="555"/>
    </row>
    <row r="4" spans="1:11" ht="16.5" customHeight="1" x14ac:dyDescent="0.2">
      <c r="A4" s="160"/>
      <c r="B4" s="376"/>
      <c r="C4" s="375"/>
      <c r="D4" s="161"/>
      <c r="E4" s="552" t="s">
        <v>374</v>
      </c>
      <c r="F4" s="553"/>
      <c r="G4" s="553"/>
      <c r="H4" s="552" t="s">
        <v>305</v>
      </c>
      <c r="I4" s="554"/>
      <c r="J4" s="555"/>
    </row>
    <row r="5" spans="1:11" ht="15.75" x14ac:dyDescent="0.25">
      <c r="A5" s="160"/>
      <c r="B5" s="184"/>
      <c r="C5" s="242"/>
      <c r="D5" s="21"/>
      <c r="E5" s="165"/>
      <c r="F5" s="104" t="s">
        <v>603</v>
      </c>
      <c r="G5" s="511"/>
      <c r="H5" s="165"/>
      <c r="I5" s="166" t="s">
        <v>599</v>
      </c>
      <c r="J5" s="167"/>
      <c r="K5" s="123"/>
    </row>
    <row r="6" spans="1:11" ht="9.9499999999999993" customHeight="1" x14ac:dyDescent="0.25">
      <c r="A6" s="160"/>
      <c r="B6" s="184"/>
      <c r="C6" s="242"/>
      <c r="D6" s="241"/>
      <c r="E6" s="162"/>
      <c r="F6" s="169"/>
      <c r="G6" s="512"/>
      <c r="H6" s="513"/>
      <c r="I6" s="169"/>
      <c r="J6" s="170"/>
      <c r="K6" s="123"/>
    </row>
    <row r="7" spans="1:11" ht="15.75" x14ac:dyDescent="0.2">
      <c r="A7" s="160"/>
      <c r="B7" s="160"/>
      <c r="C7" s="168"/>
      <c r="D7" s="171" t="s">
        <v>2</v>
      </c>
      <c r="E7" s="172" t="s">
        <v>183</v>
      </c>
      <c r="F7" s="171" t="s">
        <v>71</v>
      </c>
      <c r="G7" s="171" t="s">
        <v>109</v>
      </c>
      <c r="H7" s="171" t="s">
        <v>183</v>
      </c>
      <c r="I7" s="171" t="s">
        <v>71</v>
      </c>
      <c r="J7" s="173" t="s">
        <v>109</v>
      </c>
      <c r="K7" s="174"/>
    </row>
    <row r="8" spans="1:11" ht="15.75" x14ac:dyDescent="0.25">
      <c r="A8" s="160"/>
      <c r="B8" s="163"/>
      <c r="C8" s="164"/>
      <c r="D8" s="237" t="s">
        <v>362</v>
      </c>
      <c r="E8" s="175"/>
      <c r="F8" s="10"/>
      <c r="G8" s="10"/>
      <c r="H8" s="10"/>
      <c r="I8" s="10"/>
      <c r="J8" s="176"/>
    </row>
    <row r="9" spans="1:11" ht="15.75" x14ac:dyDescent="0.25">
      <c r="A9" s="160"/>
      <c r="B9" s="29" t="s">
        <v>110</v>
      </c>
      <c r="C9" s="12"/>
      <c r="D9" s="177"/>
      <c r="E9" s="290">
        <v>15946521</v>
      </c>
      <c r="F9" s="290">
        <v>41007302</v>
      </c>
      <c r="G9" s="290">
        <v>56953823</v>
      </c>
      <c r="H9" s="290">
        <v>8790513</v>
      </c>
      <c r="I9" s="290">
        <v>17733521</v>
      </c>
      <c r="J9" s="293">
        <v>26524034</v>
      </c>
    </row>
    <row r="10" spans="1:11" ht="15.75" x14ac:dyDescent="0.25">
      <c r="A10" s="160"/>
      <c r="B10" s="29" t="s">
        <v>36</v>
      </c>
      <c r="C10" s="12" t="s">
        <v>111</v>
      </c>
      <c r="D10" s="389" t="s">
        <v>343</v>
      </c>
      <c r="E10" s="290">
        <v>4632598</v>
      </c>
      <c r="F10" s="290">
        <v>4572515</v>
      </c>
      <c r="G10" s="290">
        <v>9205113</v>
      </c>
      <c r="H10" s="290">
        <v>3916693</v>
      </c>
      <c r="I10" s="290">
        <v>3410452</v>
      </c>
      <c r="J10" s="293">
        <v>7327145</v>
      </c>
    </row>
    <row r="11" spans="1:11" ht="15.75" x14ac:dyDescent="0.25">
      <c r="A11" s="160"/>
      <c r="B11" s="189" t="s">
        <v>512</v>
      </c>
      <c r="C11" s="8" t="s">
        <v>112</v>
      </c>
      <c r="D11" s="389"/>
      <c r="E11" s="291">
        <v>4553568</v>
      </c>
      <c r="F11" s="291">
        <v>3094879</v>
      </c>
      <c r="G11" s="291">
        <v>7648447</v>
      </c>
      <c r="H11" s="291">
        <v>3845718</v>
      </c>
      <c r="I11" s="291">
        <v>2442592</v>
      </c>
      <c r="J11" s="292">
        <v>6288310</v>
      </c>
    </row>
    <row r="12" spans="1:11" ht="15.75" x14ac:dyDescent="0.25">
      <c r="A12" s="160"/>
      <c r="B12" s="6" t="s">
        <v>513</v>
      </c>
      <c r="C12" s="8" t="s">
        <v>113</v>
      </c>
      <c r="D12" s="390"/>
      <c r="E12" s="291">
        <v>88762</v>
      </c>
      <c r="F12" s="291">
        <v>0</v>
      </c>
      <c r="G12" s="291">
        <v>88762</v>
      </c>
      <c r="H12" s="291">
        <v>75019</v>
      </c>
      <c r="I12" s="291">
        <v>0</v>
      </c>
      <c r="J12" s="292">
        <v>75019</v>
      </c>
    </row>
    <row r="13" spans="1:11" ht="15.75" x14ac:dyDescent="0.25">
      <c r="A13" s="160"/>
      <c r="B13" s="6" t="s">
        <v>514</v>
      </c>
      <c r="C13" s="8" t="s">
        <v>114</v>
      </c>
      <c r="D13" s="390"/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2">
        <v>0</v>
      </c>
    </row>
    <row r="14" spans="1:11" ht="15.75" x14ac:dyDescent="0.25">
      <c r="A14" s="160"/>
      <c r="B14" s="185" t="s">
        <v>515</v>
      </c>
      <c r="C14" s="8" t="s">
        <v>115</v>
      </c>
      <c r="D14" s="390"/>
      <c r="E14" s="291">
        <v>4464806</v>
      </c>
      <c r="F14" s="291">
        <v>3094879</v>
      </c>
      <c r="G14" s="291">
        <v>7559685</v>
      </c>
      <c r="H14" s="291">
        <v>3770699</v>
      </c>
      <c r="I14" s="291">
        <v>2442592</v>
      </c>
      <c r="J14" s="292">
        <v>6213291</v>
      </c>
    </row>
    <row r="15" spans="1:11" ht="15.75" x14ac:dyDescent="0.25">
      <c r="A15" s="160"/>
      <c r="B15" s="187" t="s">
        <v>516</v>
      </c>
      <c r="C15" s="8" t="s">
        <v>116</v>
      </c>
      <c r="D15" s="390"/>
      <c r="E15" s="291">
        <v>77825</v>
      </c>
      <c r="F15" s="291">
        <v>510404</v>
      </c>
      <c r="G15" s="291">
        <v>588229</v>
      </c>
      <c r="H15" s="291">
        <v>70975</v>
      </c>
      <c r="I15" s="291">
        <v>233235</v>
      </c>
      <c r="J15" s="292">
        <v>304210</v>
      </c>
    </row>
    <row r="16" spans="1:11" ht="15.75" x14ac:dyDescent="0.25">
      <c r="A16" s="160"/>
      <c r="B16" s="6" t="s">
        <v>517</v>
      </c>
      <c r="C16" s="8" t="s">
        <v>117</v>
      </c>
      <c r="D16" s="390"/>
      <c r="E16" s="291">
        <v>58825</v>
      </c>
      <c r="F16" s="291">
        <v>510404</v>
      </c>
      <c r="G16" s="291">
        <v>569229</v>
      </c>
      <c r="H16" s="291">
        <v>58825</v>
      </c>
      <c r="I16" s="291">
        <v>233235</v>
      </c>
      <c r="J16" s="292">
        <v>292060</v>
      </c>
    </row>
    <row r="17" spans="1:10" ht="15.75" x14ac:dyDescent="0.25">
      <c r="A17" s="160"/>
      <c r="B17" s="6" t="s">
        <v>518</v>
      </c>
      <c r="C17" s="8" t="s">
        <v>118</v>
      </c>
      <c r="D17" s="390"/>
      <c r="E17" s="291">
        <v>19000</v>
      </c>
      <c r="F17" s="291">
        <v>0</v>
      </c>
      <c r="G17" s="291">
        <v>19000</v>
      </c>
      <c r="H17" s="291">
        <v>12150</v>
      </c>
      <c r="I17" s="291">
        <v>0</v>
      </c>
      <c r="J17" s="292">
        <v>12150</v>
      </c>
    </row>
    <row r="18" spans="1:10" ht="15.75" x14ac:dyDescent="0.25">
      <c r="A18" s="160"/>
      <c r="B18" s="187" t="s">
        <v>519</v>
      </c>
      <c r="C18" s="8" t="s">
        <v>119</v>
      </c>
      <c r="D18" s="390"/>
      <c r="E18" s="291">
        <v>1205</v>
      </c>
      <c r="F18" s="291">
        <v>967232</v>
      </c>
      <c r="G18" s="291">
        <v>968437</v>
      </c>
      <c r="H18" s="291">
        <v>0</v>
      </c>
      <c r="I18" s="291">
        <v>734625</v>
      </c>
      <c r="J18" s="292">
        <v>734625</v>
      </c>
    </row>
    <row r="19" spans="1:10" ht="15.75" x14ac:dyDescent="0.25">
      <c r="A19" s="160"/>
      <c r="B19" s="6" t="s">
        <v>520</v>
      </c>
      <c r="C19" s="8" t="s">
        <v>120</v>
      </c>
      <c r="D19" s="390"/>
      <c r="E19" s="291">
        <v>1205</v>
      </c>
      <c r="F19" s="291">
        <v>967232</v>
      </c>
      <c r="G19" s="291">
        <v>968437</v>
      </c>
      <c r="H19" s="291">
        <v>0</v>
      </c>
      <c r="I19" s="291">
        <v>734625</v>
      </c>
      <c r="J19" s="292">
        <v>734625</v>
      </c>
    </row>
    <row r="20" spans="1:10" ht="15.75" x14ac:dyDescent="0.25">
      <c r="A20" s="160"/>
      <c r="B20" s="6" t="s">
        <v>521</v>
      </c>
      <c r="C20" s="8" t="s">
        <v>121</v>
      </c>
      <c r="D20" s="390"/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2">
        <v>0</v>
      </c>
    </row>
    <row r="21" spans="1:10" ht="15.75" x14ac:dyDescent="0.25">
      <c r="A21" s="160"/>
      <c r="B21" s="187" t="s">
        <v>522</v>
      </c>
      <c r="C21" s="8" t="s">
        <v>122</v>
      </c>
      <c r="D21" s="390"/>
      <c r="E21" s="291">
        <v>0</v>
      </c>
      <c r="F21" s="291">
        <v>0</v>
      </c>
      <c r="G21" s="291">
        <v>0</v>
      </c>
      <c r="H21" s="291">
        <v>0</v>
      </c>
      <c r="I21" s="291">
        <v>0</v>
      </c>
      <c r="J21" s="292">
        <v>0</v>
      </c>
    </row>
    <row r="22" spans="1:10" ht="15.75" x14ac:dyDescent="0.25">
      <c r="A22" s="160"/>
      <c r="B22" s="187" t="s">
        <v>523</v>
      </c>
      <c r="C22" s="8" t="s">
        <v>123</v>
      </c>
      <c r="D22" s="390"/>
      <c r="E22" s="291">
        <v>0</v>
      </c>
      <c r="F22" s="291">
        <v>0</v>
      </c>
      <c r="G22" s="291">
        <v>0</v>
      </c>
      <c r="H22" s="291">
        <v>0</v>
      </c>
      <c r="I22" s="291">
        <v>0</v>
      </c>
      <c r="J22" s="292">
        <v>0</v>
      </c>
    </row>
    <row r="23" spans="1:10" ht="15.75" x14ac:dyDescent="0.25">
      <c r="A23" s="160"/>
      <c r="B23" s="6" t="s">
        <v>524</v>
      </c>
      <c r="C23" s="8" t="s">
        <v>124</v>
      </c>
      <c r="D23" s="390"/>
      <c r="E23" s="291">
        <v>0</v>
      </c>
      <c r="F23" s="291">
        <v>0</v>
      </c>
      <c r="G23" s="291">
        <v>0</v>
      </c>
      <c r="H23" s="291">
        <v>0</v>
      </c>
      <c r="I23" s="291">
        <v>0</v>
      </c>
      <c r="J23" s="292">
        <v>0</v>
      </c>
    </row>
    <row r="24" spans="1:10" ht="15.75" x14ac:dyDescent="0.25">
      <c r="A24" s="160"/>
      <c r="B24" s="6" t="s">
        <v>525</v>
      </c>
      <c r="C24" s="8" t="s">
        <v>125</v>
      </c>
      <c r="D24" s="390"/>
      <c r="E24" s="291">
        <v>0</v>
      </c>
      <c r="F24" s="291">
        <v>0</v>
      </c>
      <c r="G24" s="291">
        <v>0</v>
      </c>
      <c r="H24" s="291">
        <v>0</v>
      </c>
      <c r="I24" s="291">
        <v>0</v>
      </c>
      <c r="J24" s="292">
        <v>0</v>
      </c>
    </row>
    <row r="25" spans="1:10" ht="15.75" x14ac:dyDescent="0.25">
      <c r="A25" s="160"/>
      <c r="B25" s="187" t="s">
        <v>526</v>
      </c>
      <c r="C25" s="8" t="s">
        <v>126</v>
      </c>
      <c r="D25" s="390"/>
      <c r="E25" s="291">
        <v>0</v>
      </c>
      <c r="F25" s="291">
        <v>0</v>
      </c>
      <c r="G25" s="291">
        <v>0</v>
      </c>
      <c r="H25" s="291">
        <v>0</v>
      </c>
      <c r="I25" s="291">
        <v>0</v>
      </c>
      <c r="J25" s="292">
        <v>0</v>
      </c>
    </row>
    <row r="26" spans="1:10" ht="15.75" x14ac:dyDescent="0.25">
      <c r="A26" s="160"/>
      <c r="B26" s="187" t="s">
        <v>527</v>
      </c>
      <c r="C26" s="8" t="s">
        <v>127</v>
      </c>
      <c r="D26" s="390"/>
      <c r="E26" s="291">
        <v>0</v>
      </c>
      <c r="F26" s="291">
        <v>0</v>
      </c>
      <c r="G26" s="291">
        <v>0</v>
      </c>
      <c r="H26" s="291">
        <v>0</v>
      </c>
      <c r="I26" s="291">
        <v>0</v>
      </c>
      <c r="J26" s="292">
        <v>0</v>
      </c>
    </row>
    <row r="27" spans="1:10" ht="15.75" x14ac:dyDescent="0.25">
      <c r="A27" s="6"/>
      <c r="B27" s="29" t="s">
        <v>38</v>
      </c>
      <c r="C27" s="12" t="s">
        <v>128</v>
      </c>
      <c r="D27" s="389" t="s">
        <v>343</v>
      </c>
      <c r="E27" s="290">
        <v>2199262</v>
      </c>
      <c r="F27" s="290">
        <v>3074393</v>
      </c>
      <c r="G27" s="290">
        <v>5273655</v>
      </c>
      <c r="H27" s="290">
        <v>1958108</v>
      </c>
      <c r="I27" s="290">
        <v>2218599</v>
      </c>
      <c r="J27" s="293">
        <v>4176707</v>
      </c>
    </row>
    <row r="28" spans="1:10" ht="15.75" x14ac:dyDescent="0.25">
      <c r="A28" s="6"/>
      <c r="B28" s="187" t="s">
        <v>528</v>
      </c>
      <c r="C28" s="8" t="s">
        <v>129</v>
      </c>
      <c r="D28" s="391"/>
      <c r="E28" s="291">
        <v>2199262</v>
      </c>
      <c r="F28" s="291">
        <v>3074393</v>
      </c>
      <c r="G28" s="291">
        <v>5273655</v>
      </c>
      <c r="H28" s="291">
        <v>1958108</v>
      </c>
      <c r="I28" s="291">
        <v>2218599</v>
      </c>
      <c r="J28" s="292">
        <v>4176707</v>
      </c>
    </row>
    <row r="29" spans="1:10" ht="15.75" x14ac:dyDescent="0.25">
      <c r="A29" s="6"/>
      <c r="B29" s="6" t="s">
        <v>529</v>
      </c>
      <c r="C29" s="8" t="s">
        <v>323</v>
      </c>
      <c r="D29" s="390"/>
      <c r="E29" s="291">
        <v>277010</v>
      </c>
      <c r="F29" s="291">
        <v>3074393</v>
      </c>
      <c r="G29" s="291">
        <v>3351403</v>
      </c>
      <c r="H29" s="291">
        <v>245800</v>
      </c>
      <c r="I29" s="291">
        <v>2218599</v>
      </c>
      <c r="J29" s="292">
        <v>2464399</v>
      </c>
    </row>
    <row r="30" spans="1:10" ht="15.75" x14ac:dyDescent="0.25">
      <c r="A30" s="6"/>
      <c r="B30" s="6" t="s">
        <v>530</v>
      </c>
      <c r="C30" s="8" t="s">
        <v>130</v>
      </c>
      <c r="D30" s="390"/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2">
        <v>0</v>
      </c>
    </row>
    <row r="31" spans="1:10" ht="15.75" x14ac:dyDescent="0.25">
      <c r="A31" s="6"/>
      <c r="B31" s="6" t="s">
        <v>531</v>
      </c>
      <c r="C31" s="8" t="s">
        <v>131</v>
      </c>
      <c r="D31" s="390"/>
      <c r="E31" s="291">
        <v>106</v>
      </c>
      <c r="F31" s="291">
        <v>0</v>
      </c>
      <c r="G31" s="291">
        <v>106</v>
      </c>
      <c r="H31" s="291">
        <v>165</v>
      </c>
      <c r="I31" s="291">
        <v>0</v>
      </c>
      <c r="J31" s="292">
        <v>165</v>
      </c>
    </row>
    <row r="32" spans="1:10" ht="15.75" x14ac:dyDescent="0.25">
      <c r="A32" s="6"/>
      <c r="B32" s="6" t="s">
        <v>532</v>
      </c>
      <c r="C32" s="8" t="s">
        <v>132</v>
      </c>
      <c r="D32" s="390"/>
      <c r="E32" s="291">
        <v>0</v>
      </c>
      <c r="F32" s="291">
        <v>0</v>
      </c>
      <c r="G32" s="291">
        <v>0</v>
      </c>
      <c r="H32" s="291">
        <v>0</v>
      </c>
      <c r="I32" s="291">
        <v>0</v>
      </c>
      <c r="J32" s="292">
        <v>0</v>
      </c>
    </row>
    <row r="33" spans="1:10" ht="15.75" x14ac:dyDescent="0.25">
      <c r="A33" s="6"/>
      <c r="B33" s="6" t="s">
        <v>533</v>
      </c>
      <c r="C33" s="8" t="s">
        <v>133</v>
      </c>
      <c r="D33" s="390"/>
      <c r="E33" s="291">
        <v>0</v>
      </c>
      <c r="F33" s="291">
        <v>0</v>
      </c>
      <c r="G33" s="291">
        <v>0</v>
      </c>
      <c r="H33" s="291">
        <v>0</v>
      </c>
      <c r="I33" s="291">
        <v>0</v>
      </c>
      <c r="J33" s="292">
        <v>0</v>
      </c>
    </row>
    <row r="34" spans="1:10" ht="15.75" x14ac:dyDescent="0.25">
      <c r="A34" s="6"/>
      <c r="B34" s="6" t="s">
        <v>534</v>
      </c>
      <c r="C34" s="18" t="s">
        <v>324</v>
      </c>
      <c r="D34" s="390"/>
      <c r="E34" s="291">
        <v>632640</v>
      </c>
      <c r="F34" s="291">
        <v>0</v>
      </c>
      <c r="G34" s="291">
        <v>632640</v>
      </c>
      <c r="H34" s="291">
        <v>655031</v>
      </c>
      <c r="I34" s="291">
        <v>0</v>
      </c>
      <c r="J34" s="292">
        <v>655031</v>
      </c>
    </row>
    <row r="35" spans="1:10" ht="15.75" x14ac:dyDescent="0.25">
      <c r="A35" s="6"/>
      <c r="B35" s="6" t="s">
        <v>535</v>
      </c>
      <c r="C35" s="118" t="s">
        <v>134</v>
      </c>
      <c r="D35" s="390"/>
      <c r="E35" s="291">
        <v>33959</v>
      </c>
      <c r="F35" s="291">
        <v>0</v>
      </c>
      <c r="G35" s="291">
        <v>33959</v>
      </c>
      <c r="H35" s="291">
        <v>22553</v>
      </c>
      <c r="I35" s="291">
        <v>0</v>
      </c>
      <c r="J35" s="292">
        <v>22553</v>
      </c>
    </row>
    <row r="36" spans="1:10" ht="15.75" x14ac:dyDescent="0.25">
      <c r="A36" s="6"/>
      <c r="B36" s="6" t="s">
        <v>536</v>
      </c>
      <c r="C36" s="8" t="s">
        <v>135</v>
      </c>
      <c r="D36" s="390"/>
      <c r="E36" s="291">
        <v>1203389</v>
      </c>
      <c r="F36" s="291">
        <v>0</v>
      </c>
      <c r="G36" s="291">
        <v>1203389</v>
      </c>
      <c r="H36" s="291">
        <v>999273</v>
      </c>
      <c r="I36" s="291">
        <v>0</v>
      </c>
      <c r="J36" s="292">
        <v>999273</v>
      </c>
    </row>
    <row r="37" spans="1:10" ht="15.75" x14ac:dyDescent="0.25">
      <c r="A37" s="6"/>
      <c r="B37" s="6" t="s">
        <v>537</v>
      </c>
      <c r="C37" s="18" t="s">
        <v>325</v>
      </c>
      <c r="D37" s="390"/>
      <c r="E37" s="291">
        <v>2987</v>
      </c>
      <c r="F37" s="291">
        <v>0</v>
      </c>
      <c r="G37" s="291">
        <v>2987</v>
      </c>
      <c r="H37" s="291">
        <v>2905</v>
      </c>
      <c r="I37" s="291">
        <v>0</v>
      </c>
      <c r="J37" s="292">
        <v>2905</v>
      </c>
    </row>
    <row r="38" spans="1:10" ht="15.75" x14ac:dyDescent="0.25">
      <c r="A38" s="6"/>
      <c r="B38" s="6" t="s">
        <v>538</v>
      </c>
      <c r="C38" s="18" t="s">
        <v>186</v>
      </c>
      <c r="D38" s="390"/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2">
        <v>0</v>
      </c>
    </row>
    <row r="39" spans="1:10" ht="15.75" x14ac:dyDescent="0.25">
      <c r="A39" s="6"/>
      <c r="B39" s="6" t="s">
        <v>539</v>
      </c>
      <c r="C39" s="8" t="s">
        <v>187</v>
      </c>
      <c r="D39" s="390"/>
      <c r="E39" s="291">
        <v>0</v>
      </c>
      <c r="F39" s="291">
        <v>0</v>
      </c>
      <c r="G39" s="291">
        <v>0</v>
      </c>
      <c r="H39" s="291">
        <v>0</v>
      </c>
      <c r="I39" s="291">
        <v>0</v>
      </c>
      <c r="J39" s="292">
        <v>0</v>
      </c>
    </row>
    <row r="40" spans="1:10" ht="15.75" x14ac:dyDescent="0.25">
      <c r="A40" s="6"/>
      <c r="B40" s="6" t="s">
        <v>540</v>
      </c>
      <c r="C40" s="8" t="s">
        <v>136</v>
      </c>
      <c r="D40" s="390"/>
      <c r="E40" s="291">
        <v>49171</v>
      </c>
      <c r="F40" s="291">
        <v>0</v>
      </c>
      <c r="G40" s="291">
        <v>49171</v>
      </c>
      <c r="H40" s="291">
        <v>32381</v>
      </c>
      <c r="I40" s="291">
        <v>0</v>
      </c>
      <c r="J40" s="292">
        <v>32381</v>
      </c>
    </row>
    <row r="41" spans="1:10" ht="15.75" x14ac:dyDescent="0.25">
      <c r="A41" s="6"/>
      <c r="B41" s="187" t="s">
        <v>541</v>
      </c>
      <c r="C41" s="8" t="s">
        <v>137</v>
      </c>
      <c r="D41" s="390"/>
      <c r="E41" s="291">
        <v>0</v>
      </c>
      <c r="F41" s="291">
        <v>0</v>
      </c>
      <c r="G41" s="291">
        <v>0</v>
      </c>
      <c r="H41" s="291">
        <v>0</v>
      </c>
      <c r="I41" s="291">
        <v>0</v>
      </c>
      <c r="J41" s="292">
        <v>0</v>
      </c>
    </row>
    <row r="42" spans="1:10" ht="15.75" x14ac:dyDescent="0.25">
      <c r="A42" s="6"/>
      <c r="B42" s="6" t="s">
        <v>542</v>
      </c>
      <c r="C42" s="8" t="s">
        <v>138</v>
      </c>
      <c r="D42" s="390"/>
      <c r="E42" s="291">
        <v>0</v>
      </c>
      <c r="F42" s="291">
        <v>0</v>
      </c>
      <c r="G42" s="291">
        <v>0</v>
      </c>
      <c r="H42" s="291">
        <v>0</v>
      </c>
      <c r="I42" s="291">
        <v>0</v>
      </c>
      <c r="J42" s="292">
        <v>0</v>
      </c>
    </row>
    <row r="43" spans="1:10" ht="15.75" x14ac:dyDescent="0.25">
      <c r="A43" s="6"/>
      <c r="B43" s="6" t="s">
        <v>543</v>
      </c>
      <c r="C43" s="8" t="s">
        <v>139</v>
      </c>
      <c r="D43" s="390"/>
      <c r="E43" s="291">
        <v>0</v>
      </c>
      <c r="F43" s="291">
        <v>0</v>
      </c>
      <c r="G43" s="291">
        <v>0</v>
      </c>
      <c r="H43" s="291">
        <v>0</v>
      </c>
      <c r="I43" s="291">
        <v>0</v>
      </c>
      <c r="J43" s="292">
        <v>0</v>
      </c>
    </row>
    <row r="44" spans="1:10" ht="15.75" x14ac:dyDescent="0.25">
      <c r="A44" s="6"/>
      <c r="B44" s="29" t="s">
        <v>50</v>
      </c>
      <c r="C44" s="12" t="s">
        <v>140</v>
      </c>
      <c r="D44" s="389"/>
      <c r="E44" s="290">
        <v>9114661</v>
      </c>
      <c r="F44" s="290">
        <v>33360394</v>
      </c>
      <c r="G44" s="290">
        <v>42475055</v>
      </c>
      <c r="H44" s="290">
        <v>2915712</v>
      </c>
      <c r="I44" s="290">
        <v>12104470</v>
      </c>
      <c r="J44" s="293">
        <v>15020182</v>
      </c>
    </row>
    <row r="45" spans="1:10" ht="15.75" x14ac:dyDescent="0.25">
      <c r="A45" s="6"/>
      <c r="B45" s="186" t="s">
        <v>52</v>
      </c>
      <c r="C45" s="147" t="s">
        <v>218</v>
      </c>
      <c r="D45" s="392"/>
      <c r="E45" s="291">
        <v>0</v>
      </c>
      <c r="F45" s="291">
        <v>0</v>
      </c>
      <c r="G45" s="291">
        <v>0</v>
      </c>
      <c r="H45" s="291">
        <v>0</v>
      </c>
      <c r="I45" s="291">
        <v>1119864</v>
      </c>
      <c r="J45" s="292">
        <v>1119864</v>
      </c>
    </row>
    <row r="46" spans="1:10" ht="15.75" x14ac:dyDescent="0.25">
      <c r="A46" s="6"/>
      <c r="B46" s="186" t="s">
        <v>199</v>
      </c>
      <c r="C46" s="147" t="s">
        <v>219</v>
      </c>
      <c r="D46" s="392"/>
      <c r="E46" s="291">
        <v>0</v>
      </c>
      <c r="F46" s="291">
        <v>0</v>
      </c>
      <c r="G46" s="291">
        <v>0</v>
      </c>
      <c r="H46" s="291">
        <v>0</v>
      </c>
      <c r="I46" s="291">
        <v>0</v>
      </c>
      <c r="J46" s="292">
        <v>0</v>
      </c>
    </row>
    <row r="47" spans="1:10" ht="15.75" x14ac:dyDescent="0.25">
      <c r="A47" s="6"/>
      <c r="B47" s="186" t="s">
        <v>200</v>
      </c>
      <c r="C47" s="147" t="s">
        <v>220</v>
      </c>
      <c r="D47" s="392"/>
      <c r="E47" s="291">
        <v>0</v>
      </c>
      <c r="F47" s="291">
        <v>0</v>
      </c>
      <c r="G47" s="291">
        <v>0</v>
      </c>
      <c r="H47" s="291">
        <v>0</v>
      </c>
      <c r="I47" s="291">
        <v>1119864</v>
      </c>
      <c r="J47" s="292">
        <v>1119864</v>
      </c>
    </row>
    <row r="48" spans="1:10" ht="15.75" x14ac:dyDescent="0.25">
      <c r="A48" s="6"/>
      <c r="B48" s="186" t="s">
        <v>201</v>
      </c>
      <c r="C48" s="147" t="s">
        <v>221</v>
      </c>
      <c r="D48" s="392"/>
      <c r="E48" s="291">
        <v>0</v>
      </c>
      <c r="F48" s="291">
        <v>0</v>
      </c>
      <c r="G48" s="291">
        <v>0</v>
      </c>
      <c r="H48" s="291">
        <v>0</v>
      </c>
      <c r="I48" s="291">
        <v>0</v>
      </c>
      <c r="J48" s="292">
        <v>0</v>
      </c>
    </row>
    <row r="49" spans="1:10" ht="15.75" x14ac:dyDescent="0.25">
      <c r="A49" s="6"/>
      <c r="B49" s="186" t="s">
        <v>54</v>
      </c>
      <c r="C49" s="147" t="s">
        <v>206</v>
      </c>
      <c r="D49" s="392"/>
      <c r="E49" s="291">
        <v>9114661</v>
      </c>
      <c r="F49" s="291">
        <v>33360394</v>
      </c>
      <c r="G49" s="291">
        <v>42475055</v>
      </c>
      <c r="H49" s="291">
        <v>2915712</v>
      </c>
      <c r="I49" s="291">
        <v>10984606</v>
      </c>
      <c r="J49" s="292">
        <v>13900318</v>
      </c>
    </row>
    <row r="50" spans="1:10" ht="15.75" x14ac:dyDescent="0.25">
      <c r="A50" s="6"/>
      <c r="B50" s="187" t="s">
        <v>222</v>
      </c>
      <c r="C50" s="8" t="s">
        <v>195</v>
      </c>
      <c r="D50" s="392"/>
      <c r="E50" s="291">
        <v>9114661</v>
      </c>
      <c r="F50" s="291">
        <v>24746246</v>
      </c>
      <c r="G50" s="291">
        <v>33860907</v>
      </c>
      <c r="H50" s="291">
        <v>2915712</v>
      </c>
      <c r="I50" s="291">
        <v>10945773</v>
      </c>
      <c r="J50" s="292">
        <v>13861485</v>
      </c>
    </row>
    <row r="51" spans="1:10" ht="15.75" x14ac:dyDescent="0.25">
      <c r="A51" s="6"/>
      <c r="B51" s="187" t="s">
        <v>223</v>
      </c>
      <c r="C51" s="8" t="s">
        <v>141</v>
      </c>
      <c r="D51" s="390"/>
      <c r="E51" s="291">
        <v>1309177</v>
      </c>
      <c r="F51" s="291">
        <v>11412213</v>
      </c>
      <c r="G51" s="291">
        <v>12721390</v>
      </c>
      <c r="H51" s="291">
        <v>2253272</v>
      </c>
      <c r="I51" s="291">
        <v>4649531</v>
      </c>
      <c r="J51" s="292">
        <v>6902803</v>
      </c>
    </row>
    <row r="52" spans="1:10" ht="15.75" x14ac:dyDescent="0.25">
      <c r="A52" s="6"/>
      <c r="B52" s="187" t="s">
        <v>224</v>
      </c>
      <c r="C52" s="8" t="s">
        <v>142</v>
      </c>
      <c r="D52" s="390"/>
      <c r="E52" s="291">
        <v>7805484</v>
      </c>
      <c r="F52" s="291">
        <v>13334033</v>
      </c>
      <c r="G52" s="291">
        <v>21139517</v>
      </c>
      <c r="H52" s="291">
        <v>662440</v>
      </c>
      <c r="I52" s="291">
        <v>6296242</v>
      </c>
      <c r="J52" s="292">
        <v>6958682</v>
      </c>
    </row>
    <row r="53" spans="1:10" ht="15.75" x14ac:dyDescent="0.25">
      <c r="A53" s="6"/>
      <c r="B53" s="187" t="s">
        <v>225</v>
      </c>
      <c r="C53" s="8" t="s">
        <v>332</v>
      </c>
      <c r="D53" s="390"/>
      <c r="E53" s="291">
        <v>0</v>
      </c>
      <c r="F53" s="291">
        <v>8614148</v>
      </c>
      <c r="G53" s="291">
        <v>8614148</v>
      </c>
      <c r="H53" s="291">
        <v>0</v>
      </c>
      <c r="I53" s="291">
        <v>38833</v>
      </c>
      <c r="J53" s="292">
        <v>38833</v>
      </c>
    </row>
    <row r="54" spans="1:10" ht="15.75" x14ac:dyDescent="0.25">
      <c r="A54" s="6"/>
      <c r="B54" s="187" t="s">
        <v>56</v>
      </c>
      <c r="C54" s="8" t="s">
        <v>73</v>
      </c>
      <c r="D54" s="390"/>
      <c r="E54" s="291">
        <v>0</v>
      </c>
      <c r="F54" s="291">
        <v>0</v>
      </c>
      <c r="G54" s="291">
        <v>0</v>
      </c>
      <c r="H54" s="291">
        <v>0</v>
      </c>
      <c r="I54" s="291">
        <v>0</v>
      </c>
      <c r="J54" s="292">
        <v>0</v>
      </c>
    </row>
    <row r="55" spans="1:10" ht="15.75" x14ac:dyDescent="0.25">
      <c r="A55" s="6"/>
      <c r="B55" s="188" t="s">
        <v>143</v>
      </c>
      <c r="C55" s="178"/>
      <c r="D55" s="390"/>
      <c r="E55" s="290">
        <v>496016079</v>
      </c>
      <c r="F55" s="290">
        <v>108662737</v>
      </c>
      <c r="G55" s="290">
        <v>604678816</v>
      </c>
      <c r="H55" s="290">
        <v>454680050</v>
      </c>
      <c r="I55" s="290">
        <v>78860738</v>
      </c>
      <c r="J55" s="293">
        <v>533540788</v>
      </c>
    </row>
    <row r="56" spans="1:10" ht="15.75" x14ac:dyDescent="0.25">
      <c r="A56" s="6"/>
      <c r="B56" s="29" t="s">
        <v>60</v>
      </c>
      <c r="C56" s="12" t="s">
        <v>144</v>
      </c>
      <c r="D56" s="390"/>
      <c r="E56" s="290">
        <v>3925618</v>
      </c>
      <c r="F56" s="290">
        <v>7044564</v>
      </c>
      <c r="G56" s="290">
        <v>10970182</v>
      </c>
      <c r="H56" s="290">
        <v>3628456</v>
      </c>
      <c r="I56" s="290">
        <v>2761552</v>
      </c>
      <c r="J56" s="293">
        <v>6390008</v>
      </c>
    </row>
    <row r="57" spans="1:10" ht="15.75" x14ac:dyDescent="0.25">
      <c r="A57" s="6"/>
      <c r="B57" s="187" t="s">
        <v>544</v>
      </c>
      <c r="C57" s="8" t="s">
        <v>145</v>
      </c>
      <c r="D57" s="390"/>
      <c r="E57" s="291">
        <v>0</v>
      </c>
      <c r="F57" s="291">
        <v>0</v>
      </c>
      <c r="G57" s="291">
        <v>0</v>
      </c>
      <c r="H57" s="291">
        <v>0</v>
      </c>
      <c r="I57" s="291">
        <v>0</v>
      </c>
      <c r="J57" s="292">
        <v>0</v>
      </c>
    </row>
    <row r="58" spans="1:10" ht="15.75" x14ac:dyDescent="0.25">
      <c r="A58" s="6"/>
      <c r="B58" s="187" t="s">
        <v>545</v>
      </c>
      <c r="C58" s="8" t="s">
        <v>146</v>
      </c>
      <c r="D58" s="390"/>
      <c r="E58" s="291">
        <v>0</v>
      </c>
      <c r="F58" s="291">
        <v>0</v>
      </c>
      <c r="G58" s="291">
        <v>0</v>
      </c>
      <c r="H58" s="291">
        <v>0</v>
      </c>
      <c r="I58" s="291">
        <v>0</v>
      </c>
      <c r="J58" s="292">
        <v>0</v>
      </c>
    </row>
    <row r="59" spans="1:10" ht="15.75" x14ac:dyDescent="0.25">
      <c r="A59" s="6"/>
      <c r="B59" s="187" t="s">
        <v>546</v>
      </c>
      <c r="C59" s="8" t="s">
        <v>147</v>
      </c>
      <c r="D59" s="390"/>
      <c r="E59" s="291">
        <v>2595282</v>
      </c>
      <c r="F59" s="291">
        <v>372238</v>
      </c>
      <c r="G59" s="291">
        <v>2967520</v>
      </c>
      <c r="H59" s="291">
        <v>2327688</v>
      </c>
      <c r="I59" s="291">
        <v>309503</v>
      </c>
      <c r="J59" s="292">
        <v>2637191</v>
      </c>
    </row>
    <row r="60" spans="1:10" ht="15.75" x14ac:dyDescent="0.25">
      <c r="A60" s="6"/>
      <c r="B60" s="187" t="s">
        <v>547</v>
      </c>
      <c r="C60" s="8" t="s">
        <v>148</v>
      </c>
      <c r="D60" s="390"/>
      <c r="E60" s="291">
        <v>940457</v>
      </c>
      <c r="F60" s="291">
        <v>185986</v>
      </c>
      <c r="G60" s="291">
        <v>1126443</v>
      </c>
      <c r="H60" s="291">
        <v>887027</v>
      </c>
      <c r="I60" s="291">
        <v>138495</v>
      </c>
      <c r="J60" s="292">
        <v>1025522</v>
      </c>
    </row>
    <row r="61" spans="1:10" ht="15.75" x14ac:dyDescent="0.25">
      <c r="A61" s="6"/>
      <c r="B61" s="187" t="s">
        <v>548</v>
      </c>
      <c r="C61" s="8" t="s">
        <v>149</v>
      </c>
      <c r="D61" s="390"/>
      <c r="E61" s="291">
        <v>0</v>
      </c>
      <c r="F61" s="291">
        <v>0</v>
      </c>
      <c r="G61" s="291">
        <v>0</v>
      </c>
      <c r="H61" s="291">
        <v>0</v>
      </c>
      <c r="I61" s="291">
        <v>0</v>
      </c>
      <c r="J61" s="292">
        <v>0</v>
      </c>
    </row>
    <row r="62" spans="1:10" ht="15.75" x14ac:dyDescent="0.25">
      <c r="A62" s="6"/>
      <c r="B62" s="187" t="s">
        <v>549</v>
      </c>
      <c r="C62" s="8" t="s">
        <v>150</v>
      </c>
      <c r="D62" s="390"/>
      <c r="E62" s="291">
        <v>0</v>
      </c>
      <c r="F62" s="291">
        <v>0</v>
      </c>
      <c r="G62" s="291">
        <v>0</v>
      </c>
      <c r="H62" s="291">
        <v>0</v>
      </c>
      <c r="I62" s="291">
        <v>0</v>
      </c>
      <c r="J62" s="292">
        <v>0</v>
      </c>
    </row>
    <row r="63" spans="1:10" ht="15.75" x14ac:dyDescent="0.25">
      <c r="A63" s="6"/>
      <c r="B63" s="187" t="s">
        <v>550</v>
      </c>
      <c r="C63" s="8" t="s">
        <v>151</v>
      </c>
      <c r="D63" s="390"/>
      <c r="E63" s="291">
        <v>865</v>
      </c>
      <c r="F63" s="291">
        <v>1061550</v>
      </c>
      <c r="G63" s="291">
        <v>1062415</v>
      </c>
      <c r="H63" s="291">
        <v>0</v>
      </c>
      <c r="I63" s="291">
        <v>371374</v>
      </c>
      <c r="J63" s="292">
        <v>371374</v>
      </c>
    </row>
    <row r="64" spans="1:10" ht="15.75" x14ac:dyDescent="0.25">
      <c r="A64" s="6"/>
      <c r="B64" s="187" t="s">
        <v>551</v>
      </c>
      <c r="C64" s="8" t="s">
        <v>152</v>
      </c>
      <c r="D64" s="390"/>
      <c r="E64" s="291">
        <v>389014</v>
      </c>
      <c r="F64" s="291">
        <v>5424790</v>
      </c>
      <c r="G64" s="291">
        <v>5813804</v>
      </c>
      <c r="H64" s="291">
        <v>413741</v>
      </c>
      <c r="I64" s="291">
        <v>1942180</v>
      </c>
      <c r="J64" s="292">
        <v>2355921</v>
      </c>
    </row>
    <row r="65" spans="1:10" ht="15.75" x14ac:dyDescent="0.25">
      <c r="A65" s="6"/>
      <c r="B65" s="29" t="s">
        <v>61</v>
      </c>
      <c r="C65" s="12" t="s">
        <v>153</v>
      </c>
      <c r="D65" s="390"/>
      <c r="E65" s="290">
        <v>492090461</v>
      </c>
      <c r="F65" s="290">
        <v>101508757</v>
      </c>
      <c r="G65" s="290">
        <v>593599218</v>
      </c>
      <c r="H65" s="290">
        <v>451051594</v>
      </c>
      <c r="I65" s="290">
        <v>75941692</v>
      </c>
      <c r="J65" s="293">
        <v>526993286</v>
      </c>
    </row>
    <row r="66" spans="1:10" ht="15.75" x14ac:dyDescent="0.25">
      <c r="A66" s="6"/>
      <c r="B66" s="189" t="s">
        <v>552</v>
      </c>
      <c r="C66" s="8" t="s">
        <v>154</v>
      </c>
      <c r="D66" s="390"/>
      <c r="E66" s="291">
        <v>57541</v>
      </c>
      <c r="F66" s="291">
        <v>0</v>
      </c>
      <c r="G66" s="291">
        <v>57541</v>
      </c>
      <c r="H66" s="291">
        <v>52955</v>
      </c>
      <c r="I66" s="291">
        <v>0</v>
      </c>
      <c r="J66" s="292">
        <v>52955</v>
      </c>
    </row>
    <row r="67" spans="1:10" ht="15.75" x14ac:dyDescent="0.25">
      <c r="A67" s="6"/>
      <c r="B67" s="187" t="s">
        <v>553</v>
      </c>
      <c r="C67" s="8" t="s">
        <v>155</v>
      </c>
      <c r="D67" s="390"/>
      <c r="E67" s="291">
        <v>181066305</v>
      </c>
      <c r="F67" s="291">
        <v>21049880</v>
      </c>
      <c r="G67" s="291">
        <v>202116185</v>
      </c>
      <c r="H67" s="291">
        <v>165780965</v>
      </c>
      <c r="I67" s="291">
        <v>15739074</v>
      </c>
      <c r="J67" s="292">
        <v>181520039</v>
      </c>
    </row>
    <row r="68" spans="1:10" ht="15.75" x14ac:dyDescent="0.25">
      <c r="A68" s="6"/>
      <c r="B68" s="189" t="s">
        <v>554</v>
      </c>
      <c r="C68" s="8" t="s">
        <v>156</v>
      </c>
      <c r="D68" s="390"/>
      <c r="E68" s="291">
        <v>7885169</v>
      </c>
      <c r="F68" s="291">
        <v>2517073</v>
      </c>
      <c r="G68" s="291">
        <v>10402242</v>
      </c>
      <c r="H68" s="291">
        <v>6061321</v>
      </c>
      <c r="I68" s="291">
        <v>1135117</v>
      </c>
      <c r="J68" s="292">
        <v>7196438</v>
      </c>
    </row>
    <row r="69" spans="1:10" ht="15.75" x14ac:dyDescent="0.25">
      <c r="A69" s="6"/>
      <c r="B69" s="187" t="s">
        <v>555</v>
      </c>
      <c r="C69" s="8" t="s">
        <v>157</v>
      </c>
      <c r="D69" s="390"/>
      <c r="E69" s="291">
        <v>0</v>
      </c>
      <c r="F69" s="291">
        <v>0</v>
      </c>
      <c r="G69" s="291">
        <v>0</v>
      </c>
      <c r="H69" s="291">
        <v>0</v>
      </c>
      <c r="I69" s="291">
        <v>0</v>
      </c>
      <c r="J69" s="292">
        <v>0</v>
      </c>
    </row>
    <row r="70" spans="1:10" ht="15.75" x14ac:dyDescent="0.25">
      <c r="A70" s="6"/>
      <c r="B70" s="189" t="s">
        <v>556</v>
      </c>
      <c r="C70" s="8" t="s">
        <v>158</v>
      </c>
      <c r="D70" s="390"/>
      <c r="E70" s="291">
        <v>64417668</v>
      </c>
      <c r="F70" s="291">
        <v>1462154</v>
      </c>
      <c r="G70" s="291">
        <v>65879822</v>
      </c>
      <c r="H70" s="291">
        <v>64416523</v>
      </c>
      <c r="I70" s="291">
        <v>1137403</v>
      </c>
      <c r="J70" s="292">
        <v>65553926</v>
      </c>
    </row>
    <row r="71" spans="1:10" ht="15.75" x14ac:dyDescent="0.25">
      <c r="A71" s="6"/>
      <c r="B71" s="187" t="s">
        <v>557</v>
      </c>
      <c r="C71" s="8" t="s">
        <v>159</v>
      </c>
      <c r="D71" s="390"/>
      <c r="E71" s="291">
        <v>238462783</v>
      </c>
      <c r="F71" s="291">
        <v>76479650</v>
      </c>
      <c r="G71" s="291">
        <v>314942433</v>
      </c>
      <c r="H71" s="291">
        <v>214551504</v>
      </c>
      <c r="I71" s="291">
        <v>57930098</v>
      </c>
      <c r="J71" s="292">
        <v>272481602</v>
      </c>
    </row>
    <row r="72" spans="1:10" ht="15.75" x14ac:dyDescent="0.25">
      <c r="A72" s="6"/>
      <c r="B72" s="187" t="s">
        <v>558</v>
      </c>
      <c r="C72" s="8" t="s">
        <v>160</v>
      </c>
      <c r="D72" s="390"/>
      <c r="E72" s="291">
        <v>200995</v>
      </c>
      <c r="F72" s="291">
        <v>0</v>
      </c>
      <c r="G72" s="291">
        <v>200995</v>
      </c>
      <c r="H72" s="291">
        <v>188326</v>
      </c>
      <c r="I72" s="291">
        <v>0</v>
      </c>
      <c r="J72" s="292">
        <v>188326</v>
      </c>
    </row>
    <row r="73" spans="1:10" ht="15.75" x14ac:dyDescent="0.25">
      <c r="A73" s="6"/>
      <c r="B73" s="29" t="s">
        <v>62</v>
      </c>
      <c r="C73" s="24" t="s">
        <v>161</v>
      </c>
      <c r="D73" s="390"/>
      <c r="E73" s="290">
        <v>0</v>
      </c>
      <c r="F73" s="290">
        <v>109416</v>
      </c>
      <c r="G73" s="290">
        <v>109416</v>
      </c>
      <c r="H73" s="290">
        <v>0</v>
      </c>
      <c r="I73" s="290">
        <v>157494</v>
      </c>
      <c r="J73" s="293">
        <v>157494</v>
      </c>
    </row>
    <row r="74" spans="1:10" ht="15.75" x14ac:dyDescent="0.25">
      <c r="A74" s="6"/>
      <c r="B74" s="6"/>
      <c r="C74" s="18"/>
      <c r="D74" s="390"/>
      <c r="E74" s="291"/>
      <c r="F74" s="291"/>
      <c r="G74" s="291"/>
      <c r="H74" s="291"/>
      <c r="I74" s="291"/>
      <c r="J74" s="292"/>
    </row>
    <row r="75" spans="1:10" ht="15.75" x14ac:dyDescent="0.25">
      <c r="A75" s="30"/>
      <c r="B75" s="30"/>
      <c r="C75" s="190" t="s">
        <v>162</v>
      </c>
      <c r="D75" s="33"/>
      <c r="E75" s="294">
        <v>511962600</v>
      </c>
      <c r="F75" s="294">
        <v>149670039</v>
      </c>
      <c r="G75" s="294">
        <v>661632639</v>
      </c>
      <c r="H75" s="294">
        <v>463470563</v>
      </c>
      <c r="I75" s="294">
        <v>96594259</v>
      </c>
      <c r="J75" s="295">
        <v>560064822</v>
      </c>
    </row>
    <row r="79" spans="1:10" x14ac:dyDescent="0.2">
      <c r="E79" s="288">
        <f t="shared" ref="E79:J79" si="0">+E9-E10-E27-E44</f>
        <v>0</v>
      </c>
      <c r="F79" s="288">
        <f t="shared" si="0"/>
        <v>0</v>
      </c>
      <c r="G79" s="288">
        <f t="shared" si="0"/>
        <v>0</v>
      </c>
      <c r="H79" s="288">
        <f t="shared" si="0"/>
        <v>0</v>
      </c>
      <c r="I79" s="288">
        <f t="shared" si="0"/>
        <v>0</v>
      </c>
      <c r="J79" s="288">
        <f t="shared" si="0"/>
        <v>0</v>
      </c>
    </row>
    <row r="80" spans="1:10" x14ac:dyDescent="0.2">
      <c r="E80" s="288">
        <f t="shared" ref="E80:J80" si="1">+E10-E11-E15-E18-E21-E22-E25-E26</f>
        <v>0</v>
      </c>
      <c r="F80" s="288">
        <f t="shared" si="1"/>
        <v>0</v>
      </c>
      <c r="G80" s="288">
        <f t="shared" si="1"/>
        <v>0</v>
      </c>
      <c r="H80" s="288">
        <f t="shared" si="1"/>
        <v>0</v>
      </c>
      <c r="I80" s="288">
        <f t="shared" si="1"/>
        <v>0</v>
      </c>
      <c r="J80" s="288">
        <f t="shared" si="1"/>
        <v>0</v>
      </c>
    </row>
    <row r="81" spans="5:10" x14ac:dyDescent="0.2">
      <c r="E81" s="288">
        <f t="shared" ref="E81:J81" si="2">+E11-E12-E13-E14</f>
        <v>0</v>
      </c>
      <c r="F81" s="288">
        <f t="shared" si="2"/>
        <v>0</v>
      </c>
      <c r="G81" s="288">
        <f t="shared" si="2"/>
        <v>0</v>
      </c>
      <c r="H81" s="288">
        <f t="shared" si="2"/>
        <v>0</v>
      </c>
      <c r="I81" s="288">
        <f t="shared" si="2"/>
        <v>0</v>
      </c>
      <c r="J81" s="288">
        <f t="shared" si="2"/>
        <v>0</v>
      </c>
    </row>
    <row r="82" spans="5:10" x14ac:dyDescent="0.2">
      <c r="E82" s="288">
        <f t="shared" ref="E82:J82" si="3">+E15-E16-E17</f>
        <v>0</v>
      </c>
      <c r="F82" s="288">
        <f t="shared" si="3"/>
        <v>0</v>
      </c>
      <c r="G82" s="288">
        <f t="shared" si="3"/>
        <v>0</v>
      </c>
      <c r="H82" s="288">
        <f t="shared" si="3"/>
        <v>0</v>
      </c>
      <c r="I82" s="288">
        <f t="shared" si="3"/>
        <v>0</v>
      </c>
      <c r="J82" s="288">
        <f t="shared" si="3"/>
        <v>0</v>
      </c>
    </row>
    <row r="83" spans="5:10" x14ac:dyDescent="0.2">
      <c r="E83" s="288">
        <f t="shared" ref="E83:J83" si="4">+E22-E23-E24</f>
        <v>0</v>
      </c>
      <c r="F83" s="288">
        <f t="shared" si="4"/>
        <v>0</v>
      </c>
      <c r="G83" s="288">
        <f t="shared" si="4"/>
        <v>0</v>
      </c>
      <c r="H83" s="288">
        <f t="shared" si="4"/>
        <v>0</v>
      </c>
      <c r="I83" s="288">
        <f t="shared" si="4"/>
        <v>0</v>
      </c>
      <c r="J83" s="288">
        <f t="shared" si="4"/>
        <v>0</v>
      </c>
    </row>
    <row r="84" spans="5:10" x14ac:dyDescent="0.2">
      <c r="E84" s="288">
        <f t="shared" ref="E84:J84" si="5">+E27-E28-E41</f>
        <v>0</v>
      </c>
      <c r="F84" s="288">
        <f t="shared" si="5"/>
        <v>0</v>
      </c>
      <c r="G84" s="288">
        <f t="shared" si="5"/>
        <v>0</v>
      </c>
      <c r="H84" s="288">
        <f t="shared" si="5"/>
        <v>0</v>
      </c>
      <c r="I84" s="288">
        <f t="shared" si="5"/>
        <v>0</v>
      </c>
      <c r="J84" s="288">
        <f t="shared" si="5"/>
        <v>0</v>
      </c>
    </row>
    <row r="85" spans="5:10" x14ac:dyDescent="0.2">
      <c r="E85" s="288">
        <f t="shared" ref="E85:J85" si="6">+E28-SUM(E29:E40)</f>
        <v>0</v>
      </c>
      <c r="F85" s="288">
        <f t="shared" si="6"/>
        <v>0</v>
      </c>
      <c r="G85" s="288">
        <f t="shared" si="6"/>
        <v>0</v>
      </c>
      <c r="H85" s="288">
        <f t="shared" si="6"/>
        <v>0</v>
      </c>
      <c r="I85" s="288">
        <f t="shared" si="6"/>
        <v>0</v>
      </c>
      <c r="J85" s="288">
        <f t="shared" si="6"/>
        <v>0</v>
      </c>
    </row>
    <row r="86" spans="5:10" x14ac:dyDescent="0.2">
      <c r="E86" s="288">
        <f t="shared" ref="E86:J86" si="7">+E41-E42-E43</f>
        <v>0</v>
      </c>
      <c r="F86" s="288">
        <f t="shared" si="7"/>
        <v>0</v>
      </c>
      <c r="G86" s="288">
        <f t="shared" si="7"/>
        <v>0</v>
      </c>
      <c r="H86" s="288">
        <f t="shared" si="7"/>
        <v>0</v>
      </c>
      <c r="I86" s="288">
        <f t="shared" si="7"/>
        <v>0</v>
      </c>
      <c r="J86" s="288">
        <f t="shared" si="7"/>
        <v>0</v>
      </c>
    </row>
    <row r="87" spans="5:10" x14ac:dyDescent="0.2">
      <c r="E87" s="288">
        <f t="shared" ref="E87:J87" si="8">+E44-E45-E49-E54</f>
        <v>0</v>
      </c>
      <c r="F87" s="288">
        <f t="shared" si="8"/>
        <v>0</v>
      </c>
      <c r="G87" s="288">
        <f t="shared" si="8"/>
        <v>0</v>
      </c>
      <c r="H87" s="288">
        <f t="shared" si="8"/>
        <v>0</v>
      </c>
      <c r="I87" s="288">
        <f t="shared" si="8"/>
        <v>0</v>
      </c>
      <c r="J87" s="288">
        <f t="shared" si="8"/>
        <v>0</v>
      </c>
    </row>
    <row r="88" spans="5:10" x14ac:dyDescent="0.2">
      <c r="E88" s="288">
        <f t="shared" ref="E88:J88" si="9">+E45-E46-E47-E48</f>
        <v>0</v>
      </c>
      <c r="F88" s="288">
        <f t="shared" si="9"/>
        <v>0</v>
      </c>
      <c r="G88" s="288">
        <f t="shared" si="9"/>
        <v>0</v>
      </c>
      <c r="H88" s="288">
        <f t="shared" si="9"/>
        <v>0</v>
      </c>
      <c r="I88" s="288">
        <f t="shared" si="9"/>
        <v>0</v>
      </c>
      <c r="J88" s="288">
        <f t="shared" si="9"/>
        <v>0</v>
      </c>
    </row>
    <row r="89" spans="5:10" x14ac:dyDescent="0.2">
      <c r="E89" s="288">
        <f t="shared" ref="E89:J89" si="10">+E49-E50-E53</f>
        <v>0</v>
      </c>
      <c r="F89" s="288">
        <f t="shared" si="10"/>
        <v>0</v>
      </c>
      <c r="G89" s="288">
        <f t="shared" si="10"/>
        <v>0</v>
      </c>
      <c r="H89" s="288">
        <f t="shared" si="10"/>
        <v>0</v>
      </c>
      <c r="I89" s="288">
        <f t="shared" si="10"/>
        <v>0</v>
      </c>
      <c r="J89" s="288">
        <f t="shared" si="10"/>
        <v>0</v>
      </c>
    </row>
    <row r="90" spans="5:10" x14ac:dyDescent="0.2">
      <c r="E90" s="288">
        <f t="shared" ref="E90:J90" si="11">+E50-E51-E52</f>
        <v>0</v>
      </c>
      <c r="F90" s="288">
        <f t="shared" si="11"/>
        <v>0</v>
      </c>
      <c r="G90" s="288">
        <f t="shared" si="11"/>
        <v>0</v>
      </c>
      <c r="H90" s="288">
        <f t="shared" si="11"/>
        <v>0</v>
      </c>
      <c r="I90" s="288">
        <f t="shared" si="11"/>
        <v>0</v>
      </c>
      <c r="J90" s="288">
        <f t="shared" si="11"/>
        <v>0</v>
      </c>
    </row>
    <row r="91" spans="5:10" x14ac:dyDescent="0.2">
      <c r="E91" s="288">
        <f t="shared" ref="E91:J91" si="12">+E55-E56-E65-E73</f>
        <v>0</v>
      </c>
      <c r="F91" s="288">
        <f t="shared" si="12"/>
        <v>0</v>
      </c>
      <c r="G91" s="288">
        <f t="shared" si="12"/>
        <v>0</v>
      </c>
      <c r="H91" s="288">
        <f t="shared" si="12"/>
        <v>0</v>
      </c>
      <c r="I91" s="288">
        <f t="shared" si="12"/>
        <v>0</v>
      </c>
      <c r="J91" s="288">
        <f t="shared" si="12"/>
        <v>0</v>
      </c>
    </row>
    <row r="92" spans="5:10" x14ac:dyDescent="0.2">
      <c r="E92" s="288">
        <f t="shared" ref="E92:J92" si="13">+E56-SUM(E57:E64)</f>
        <v>0</v>
      </c>
      <c r="F92" s="288">
        <f t="shared" si="13"/>
        <v>0</v>
      </c>
      <c r="G92" s="288">
        <f t="shared" si="13"/>
        <v>0</v>
      </c>
      <c r="H92" s="288">
        <f t="shared" si="13"/>
        <v>0</v>
      </c>
      <c r="I92" s="288">
        <f t="shared" si="13"/>
        <v>0</v>
      </c>
      <c r="J92" s="288">
        <f t="shared" si="13"/>
        <v>0</v>
      </c>
    </row>
    <row r="93" spans="5:10" x14ac:dyDescent="0.2">
      <c r="E93" s="288">
        <f t="shared" ref="E93:J93" si="14">+E65-SUM(E66:E72)</f>
        <v>0</v>
      </c>
      <c r="F93" s="288">
        <f t="shared" si="14"/>
        <v>0</v>
      </c>
      <c r="G93" s="288">
        <f t="shared" si="14"/>
        <v>0</v>
      </c>
      <c r="H93" s="288">
        <f t="shared" si="14"/>
        <v>0</v>
      </c>
      <c r="I93" s="288">
        <f t="shared" si="14"/>
        <v>0</v>
      </c>
      <c r="J93" s="288">
        <f t="shared" si="14"/>
        <v>0</v>
      </c>
    </row>
    <row r="94" spans="5:10" x14ac:dyDescent="0.2">
      <c r="E94" s="288">
        <f>+E75-E9-E55</f>
        <v>0</v>
      </c>
      <c r="F94" s="288">
        <f>+F75-F9-F55</f>
        <v>0</v>
      </c>
      <c r="G94" s="288">
        <f t="shared" ref="G94:J94" si="15">+G75-G9-G55</f>
        <v>0</v>
      </c>
      <c r="H94" s="288">
        <f t="shared" si="15"/>
        <v>0</v>
      </c>
      <c r="I94" s="288">
        <f t="shared" si="15"/>
        <v>0</v>
      </c>
      <c r="J94" s="288">
        <f t="shared" si="15"/>
        <v>0</v>
      </c>
    </row>
    <row r="95" spans="5:10" x14ac:dyDescent="0.2">
      <c r="E95" s="288"/>
    </row>
    <row r="96" spans="5:10" x14ac:dyDescent="0.2">
      <c r="E96" s="28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28" customWidth="1"/>
    <col min="2" max="2" width="3.42578125" style="34" customWidth="1"/>
    <col min="3" max="3" width="8.140625" style="35" customWidth="1"/>
    <col min="4" max="4" width="84.28515625" style="34" customWidth="1"/>
    <col min="5" max="5" width="7.7109375" style="34" customWidth="1"/>
    <col min="6" max="9" width="23.140625" style="183" customWidth="1"/>
    <col min="10" max="10" width="1" style="128" customWidth="1"/>
    <col min="11" max="11" width="9.140625" style="128"/>
    <col min="12" max="12" width="13.5703125" style="310" hidden="1" customWidth="1"/>
    <col min="13" max="13" width="13.5703125" style="128" hidden="1" customWidth="1"/>
    <col min="14" max="14" width="13.5703125" style="310" hidden="1" customWidth="1"/>
    <col min="15" max="15" width="9.140625" style="128" customWidth="1"/>
    <col min="16" max="16384" width="9.140625" style="128"/>
  </cols>
  <sheetData>
    <row r="1" spans="2:14" x14ac:dyDescent="0.25">
      <c r="B1" s="8"/>
      <c r="C1" s="7"/>
      <c r="D1" s="8"/>
      <c r="E1" s="8"/>
      <c r="F1" s="8"/>
      <c r="G1" s="8"/>
      <c r="H1" s="243"/>
      <c r="I1" s="243"/>
    </row>
    <row r="2" spans="2:14" x14ac:dyDescent="0.25">
      <c r="B2" s="245"/>
      <c r="C2" s="246"/>
      <c r="D2" s="246"/>
      <c r="E2" s="246"/>
      <c r="F2" s="246"/>
      <c r="G2" s="246"/>
      <c r="H2" s="246"/>
      <c r="I2" s="251"/>
    </row>
    <row r="3" spans="2:14" x14ac:dyDescent="0.25">
      <c r="B3" s="561" t="s">
        <v>570</v>
      </c>
      <c r="C3" s="562"/>
      <c r="D3" s="562"/>
      <c r="E3" s="562"/>
      <c r="F3" s="562"/>
      <c r="G3" s="562"/>
      <c r="H3" s="562"/>
      <c r="I3" s="563"/>
    </row>
    <row r="4" spans="2:14" x14ac:dyDescent="0.25">
      <c r="B4" s="30"/>
      <c r="C4" s="31"/>
      <c r="D4" s="32"/>
      <c r="E4" s="32"/>
      <c r="F4" s="516"/>
      <c r="G4" s="516"/>
      <c r="H4" s="32"/>
      <c r="I4" s="244"/>
    </row>
    <row r="5" spans="2:14" x14ac:dyDescent="0.25">
      <c r="B5" s="6"/>
      <c r="C5" s="7"/>
      <c r="D5" s="8"/>
      <c r="E5" s="197"/>
      <c r="F5" s="568" t="s">
        <v>358</v>
      </c>
      <c r="G5" s="569"/>
      <c r="H5" s="568" t="s">
        <v>358</v>
      </c>
      <c r="I5" s="569"/>
      <c r="J5" s="128" t="s">
        <v>372</v>
      </c>
    </row>
    <row r="6" spans="2:14" x14ac:dyDescent="0.25">
      <c r="B6" s="6"/>
      <c r="C6" s="7"/>
      <c r="D6" s="8"/>
      <c r="E6" s="197"/>
      <c r="F6" s="564" t="s">
        <v>374</v>
      </c>
      <c r="G6" s="565"/>
      <c r="H6" s="564" t="s">
        <v>374</v>
      </c>
      <c r="I6" s="565"/>
    </row>
    <row r="7" spans="2:14" x14ac:dyDescent="0.25">
      <c r="B7" s="6"/>
      <c r="C7" s="11"/>
      <c r="D7" s="12" t="s">
        <v>163</v>
      </c>
      <c r="E7" s="219" t="s">
        <v>2</v>
      </c>
      <c r="F7" s="566" t="s">
        <v>0</v>
      </c>
      <c r="G7" s="567"/>
      <c r="H7" s="566" t="s">
        <v>1</v>
      </c>
      <c r="I7" s="567"/>
    </row>
    <row r="8" spans="2:14" ht="15.75" customHeight="1" x14ac:dyDescent="0.25">
      <c r="B8" s="6"/>
      <c r="C8" s="7"/>
      <c r="D8" s="8"/>
      <c r="E8" s="572" t="s">
        <v>363</v>
      </c>
      <c r="F8" s="574" t="s">
        <v>604</v>
      </c>
      <c r="G8" s="570" t="s">
        <v>606</v>
      </c>
      <c r="H8" s="574" t="s">
        <v>605</v>
      </c>
      <c r="I8" s="570" t="s">
        <v>607</v>
      </c>
    </row>
    <row r="9" spans="2:14" ht="15" customHeight="1" x14ac:dyDescent="0.25">
      <c r="B9" s="30"/>
      <c r="C9" s="31"/>
      <c r="D9" s="249"/>
      <c r="E9" s="573"/>
      <c r="F9" s="575"/>
      <c r="G9" s="571"/>
      <c r="H9" s="575"/>
      <c r="I9" s="571"/>
    </row>
    <row r="10" spans="2:14" x14ac:dyDescent="0.25">
      <c r="B10" s="29"/>
      <c r="C10" s="432" t="s">
        <v>36</v>
      </c>
      <c r="D10" s="423" t="s">
        <v>431</v>
      </c>
      <c r="E10" s="198" t="s">
        <v>343</v>
      </c>
      <c r="F10" s="297">
        <v>3164032</v>
      </c>
      <c r="G10" s="379">
        <f>+F10-L10</f>
        <v>1224569</v>
      </c>
      <c r="H10" s="297">
        <v>3476529</v>
      </c>
      <c r="I10" s="297">
        <f>+H10-N10</f>
        <v>1114749</v>
      </c>
      <c r="L10" s="310">
        <v>1939463</v>
      </c>
      <c r="N10" s="310">
        <v>2361780</v>
      </c>
    </row>
    <row r="11" spans="2:14" x14ac:dyDescent="0.25">
      <c r="B11" s="6"/>
      <c r="C11" s="433" t="s">
        <v>4</v>
      </c>
      <c r="D11" s="424" t="s">
        <v>190</v>
      </c>
      <c r="E11" s="198"/>
      <c r="F11" s="309">
        <v>2606637</v>
      </c>
      <c r="G11" s="380">
        <f>+F11-L11</f>
        <v>963128</v>
      </c>
      <c r="H11" s="309">
        <v>3056814</v>
      </c>
      <c r="I11" s="296">
        <f t="shared" ref="I11:I71" si="0">+H11-N11</f>
        <v>979672</v>
      </c>
      <c r="L11" s="310">
        <v>1643509</v>
      </c>
      <c r="N11" s="310">
        <v>2077142</v>
      </c>
    </row>
    <row r="12" spans="2:14" x14ac:dyDescent="0.25">
      <c r="B12" s="6"/>
      <c r="C12" s="433" t="s">
        <v>21</v>
      </c>
      <c r="D12" s="424" t="s">
        <v>188</v>
      </c>
      <c r="E12" s="198"/>
      <c r="F12" s="309">
        <v>8523</v>
      </c>
      <c r="G12" s="380">
        <f t="shared" ref="G12:G17" si="1">+F12-L12</f>
        <v>8089</v>
      </c>
      <c r="H12" s="309">
        <v>94347</v>
      </c>
      <c r="I12" s="296">
        <f t="shared" si="0"/>
        <v>23017</v>
      </c>
      <c r="L12" s="310">
        <v>434</v>
      </c>
      <c r="N12" s="310">
        <v>71330</v>
      </c>
    </row>
    <row r="13" spans="2:14" x14ac:dyDescent="0.25">
      <c r="B13" s="6"/>
      <c r="C13" s="433" t="s">
        <v>65</v>
      </c>
      <c r="D13" s="424" t="s">
        <v>239</v>
      </c>
      <c r="E13" s="198"/>
      <c r="F13" s="309">
        <v>8939</v>
      </c>
      <c r="G13" s="380">
        <f t="shared" si="1"/>
        <v>1716</v>
      </c>
      <c r="H13" s="309">
        <v>30981</v>
      </c>
      <c r="I13" s="296">
        <f t="shared" si="0"/>
        <v>9149</v>
      </c>
      <c r="L13" s="310">
        <v>7223</v>
      </c>
      <c r="N13" s="310">
        <v>21832</v>
      </c>
    </row>
    <row r="14" spans="2:14" x14ac:dyDescent="0.25">
      <c r="B14" s="6"/>
      <c r="C14" s="433" t="s">
        <v>66</v>
      </c>
      <c r="D14" s="424" t="s">
        <v>240</v>
      </c>
      <c r="E14" s="198"/>
      <c r="F14" s="309">
        <v>4685</v>
      </c>
      <c r="G14" s="380">
        <f t="shared" si="1"/>
        <v>1068</v>
      </c>
      <c r="H14" s="309">
        <v>0</v>
      </c>
      <c r="I14" s="296">
        <f t="shared" si="0"/>
        <v>0</v>
      </c>
      <c r="L14" s="310">
        <v>3617</v>
      </c>
      <c r="N14" s="310">
        <v>0</v>
      </c>
    </row>
    <row r="15" spans="2:14" x14ac:dyDescent="0.25">
      <c r="B15" s="6"/>
      <c r="C15" s="433" t="s">
        <v>67</v>
      </c>
      <c r="D15" s="424" t="s">
        <v>184</v>
      </c>
      <c r="E15" s="198"/>
      <c r="F15" s="309">
        <v>464257</v>
      </c>
      <c r="G15" s="380">
        <f t="shared" si="1"/>
        <v>225932</v>
      </c>
      <c r="H15" s="309">
        <v>175077</v>
      </c>
      <c r="I15" s="296">
        <f t="shared" si="0"/>
        <v>65327</v>
      </c>
      <c r="L15" s="310">
        <v>238325</v>
      </c>
      <c r="N15" s="310">
        <v>109750</v>
      </c>
    </row>
    <row r="16" spans="2:14" x14ac:dyDescent="0.25">
      <c r="B16" s="6"/>
      <c r="C16" s="433" t="s">
        <v>241</v>
      </c>
      <c r="D16" s="424" t="s">
        <v>391</v>
      </c>
      <c r="E16" s="198"/>
      <c r="F16" s="309">
        <v>30360</v>
      </c>
      <c r="G16" s="380">
        <f t="shared" si="1"/>
        <v>13154</v>
      </c>
      <c r="H16" s="309">
        <v>2390</v>
      </c>
      <c r="I16" s="296">
        <f t="shared" si="0"/>
        <v>1146</v>
      </c>
      <c r="L16" s="310">
        <v>17206</v>
      </c>
      <c r="N16" s="310">
        <v>1244</v>
      </c>
    </row>
    <row r="17" spans="2:14" x14ac:dyDescent="0.25">
      <c r="B17" s="6"/>
      <c r="C17" s="433" t="s">
        <v>242</v>
      </c>
      <c r="D17" s="424" t="s">
        <v>432</v>
      </c>
      <c r="E17" s="198"/>
      <c r="F17" s="309">
        <v>369559</v>
      </c>
      <c r="G17" s="380">
        <f t="shared" si="1"/>
        <v>166127</v>
      </c>
      <c r="H17" s="309">
        <v>170025</v>
      </c>
      <c r="I17" s="296">
        <f t="shared" si="0"/>
        <v>64181</v>
      </c>
      <c r="L17" s="310">
        <v>203432</v>
      </c>
      <c r="N17" s="310">
        <v>105844</v>
      </c>
    </row>
    <row r="18" spans="2:14" x14ac:dyDescent="0.25">
      <c r="B18" s="6"/>
      <c r="C18" s="433" t="s">
        <v>243</v>
      </c>
      <c r="D18" s="424" t="s">
        <v>433</v>
      </c>
      <c r="E18" s="198"/>
      <c r="F18" s="309">
        <v>64338</v>
      </c>
      <c r="G18" s="380">
        <f t="shared" ref="G18:G71" si="2">+F18-L18</f>
        <v>46651</v>
      </c>
      <c r="H18" s="309">
        <v>2662</v>
      </c>
      <c r="I18" s="296">
        <f t="shared" si="0"/>
        <v>0</v>
      </c>
      <c r="L18" s="310">
        <v>17687</v>
      </c>
      <c r="N18" s="310">
        <v>2662</v>
      </c>
    </row>
    <row r="19" spans="2:14" x14ac:dyDescent="0.25">
      <c r="B19" s="6"/>
      <c r="C19" s="433" t="s">
        <v>164</v>
      </c>
      <c r="D19" s="424" t="s">
        <v>185</v>
      </c>
      <c r="E19" s="198"/>
      <c r="F19" s="309">
        <v>42234</v>
      </c>
      <c r="G19" s="380">
        <f t="shared" si="2"/>
        <v>12967</v>
      </c>
      <c r="H19" s="309">
        <v>90404</v>
      </c>
      <c r="I19" s="296">
        <f t="shared" si="0"/>
        <v>29204</v>
      </c>
      <c r="L19" s="310">
        <v>29267</v>
      </c>
      <c r="N19" s="310">
        <v>61200</v>
      </c>
    </row>
    <row r="20" spans="2:14" x14ac:dyDescent="0.25">
      <c r="B20" s="6"/>
      <c r="C20" s="433" t="s">
        <v>244</v>
      </c>
      <c r="D20" s="425" t="s">
        <v>434</v>
      </c>
      <c r="E20" s="198"/>
      <c r="F20" s="309">
        <v>28757</v>
      </c>
      <c r="G20" s="380">
        <f t="shared" si="2"/>
        <v>11669</v>
      </c>
      <c r="H20" s="309">
        <v>28906</v>
      </c>
      <c r="I20" s="296">
        <f t="shared" si="0"/>
        <v>8380</v>
      </c>
      <c r="L20" s="310">
        <v>17088</v>
      </c>
      <c r="N20" s="310">
        <v>20526</v>
      </c>
    </row>
    <row r="21" spans="2:14" x14ac:dyDescent="0.25">
      <c r="B21" s="6"/>
      <c r="C21" s="434" t="s">
        <v>38</v>
      </c>
      <c r="D21" s="426" t="s">
        <v>435</v>
      </c>
      <c r="E21" s="198" t="s">
        <v>344</v>
      </c>
      <c r="F21" s="298">
        <v>1240075</v>
      </c>
      <c r="G21" s="381">
        <f t="shared" si="2"/>
        <v>529415</v>
      </c>
      <c r="H21" s="298">
        <v>2067653</v>
      </c>
      <c r="I21" s="298">
        <f t="shared" si="0"/>
        <v>628937</v>
      </c>
      <c r="L21" s="310">
        <v>710660</v>
      </c>
      <c r="N21" s="310">
        <v>1438716</v>
      </c>
    </row>
    <row r="22" spans="2:14" x14ac:dyDescent="0.25">
      <c r="B22" s="29"/>
      <c r="C22" s="435" t="s">
        <v>39</v>
      </c>
      <c r="D22" s="427" t="s">
        <v>191</v>
      </c>
      <c r="E22" s="198"/>
      <c r="F22" s="309">
        <v>750588</v>
      </c>
      <c r="G22" s="536">
        <f t="shared" si="2"/>
        <v>275637</v>
      </c>
      <c r="H22" s="309">
        <v>1262329</v>
      </c>
      <c r="I22" s="309">
        <f t="shared" si="0"/>
        <v>422393</v>
      </c>
      <c r="L22" s="310">
        <v>474951</v>
      </c>
      <c r="N22" s="310">
        <v>839936</v>
      </c>
    </row>
    <row r="23" spans="2:14" x14ac:dyDescent="0.25">
      <c r="B23" s="6"/>
      <c r="C23" s="435" t="s">
        <v>40</v>
      </c>
      <c r="D23" s="425" t="s">
        <v>436</v>
      </c>
      <c r="E23" s="198"/>
      <c r="F23" s="309">
        <v>221753</v>
      </c>
      <c r="G23" s="380">
        <f t="shared" si="2"/>
        <v>150281</v>
      </c>
      <c r="H23" s="309">
        <v>218811</v>
      </c>
      <c r="I23" s="296">
        <f t="shared" si="0"/>
        <v>35355</v>
      </c>
      <c r="L23" s="310">
        <v>71472</v>
      </c>
      <c r="N23" s="310">
        <v>183456</v>
      </c>
    </row>
    <row r="24" spans="2:14" x14ac:dyDescent="0.25">
      <c r="B24" s="6"/>
      <c r="C24" s="435" t="s">
        <v>41</v>
      </c>
      <c r="D24" s="424" t="s">
        <v>333</v>
      </c>
      <c r="E24" s="198"/>
      <c r="F24" s="309">
        <v>31364</v>
      </c>
      <c r="G24" s="380">
        <f t="shared" si="2"/>
        <v>16285</v>
      </c>
      <c r="H24" s="309">
        <v>7468</v>
      </c>
      <c r="I24" s="296">
        <f t="shared" si="0"/>
        <v>4902</v>
      </c>
      <c r="L24" s="310">
        <v>15079</v>
      </c>
      <c r="N24" s="310">
        <v>2566</v>
      </c>
    </row>
    <row r="25" spans="2:14" x14ac:dyDescent="0.25">
      <c r="B25" s="6"/>
      <c r="C25" s="435" t="s">
        <v>42</v>
      </c>
      <c r="D25" s="427" t="s">
        <v>192</v>
      </c>
      <c r="E25" s="198"/>
      <c r="F25" s="309">
        <v>81475</v>
      </c>
      <c r="G25" s="380">
        <f t="shared" si="2"/>
        <v>31797</v>
      </c>
      <c r="H25" s="309">
        <v>448787</v>
      </c>
      <c r="I25" s="296">
        <f t="shared" si="0"/>
        <v>122750</v>
      </c>
      <c r="L25" s="310">
        <v>49678</v>
      </c>
      <c r="N25" s="310">
        <v>326037</v>
      </c>
    </row>
    <row r="26" spans="2:14" x14ac:dyDescent="0.25">
      <c r="B26" s="6"/>
      <c r="C26" s="435" t="s">
        <v>44</v>
      </c>
      <c r="D26" s="427" t="s">
        <v>575</v>
      </c>
      <c r="E26" s="198"/>
      <c r="F26" s="309">
        <v>47653</v>
      </c>
      <c r="G26" s="380">
        <f t="shared" si="2"/>
        <v>15331</v>
      </c>
      <c r="H26" s="309">
        <v>47985</v>
      </c>
      <c r="I26" s="296">
        <f t="shared" si="0"/>
        <v>16397</v>
      </c>
      <c r="L26" s="310">
        <v>32322</v>
      </c>
      <c r="N26" s="310">
        <v>31588</v>
      </c>
    </row>
    <row r="27" spans="2:14" x14ac:dyDescent="0.25">
      <c r="B27" s="6"/>
      <c r="C27" s="435" t="s">
        <v>45</v>
      </c>
      <c r="D27" s="425" t="s">
        <v>437</v>
      </c>
      <c r="E27" s="198"/>
      <c r="F27" s="309">
        <v>107242</v>
      </c>
      <c r="G27" s="380">
        <f t="shared" si="2"/>
        <v>40084</v>
      </c>
      <c r="H27" s="309">
        <v>82273</v>
      </c>
      <c r="I27" s="296">
        <f t="shared" si="0"/>
        <v>27140</v>
      </c>
      <c r="L27" s="310">
        <v>67158</v>
      </c>
      <c r="N27" s="310">
        <v>55133</v>
      </c>
    </row>
    <row r="28" spans="2:14" x14ac:dyDescent="0.25">
      <c r="B28" s="6"/>
      <c r="C28" s="432" t="s">
        <v>50</v>
      </c>
      <c r="D28" s="428" t="s">
        <v>438</v>
      </c>
      <c r="E28" s="198"/>
      <c r="F28" s="298">
        <v>1923957</v>
      </c>
      <c r="G28" s="381">
        <f t="shared" si="2"/>
        <v>695154</v>
      </c>
      <c r="H28" s="298">
        <v>1408876</v>
      </c>
      <c r="I28" s="298">
        <f t="shared" si="0"/>
        <v>485812</v>
      </c>
      <c r="L28" s="310">
        <v>1228803</v>
      </c>
      <c r="N28" s="310">
        <v>923064</v>
      </c>
    </row>
    <row r="29" spans="2:14" x14ac:dyDescent="0.25">
      <c r="B29" s="29"/>
      <c r="C29" s="432" t="s">
        <v>60</v>
      </c>
      <c r="D29" s="428" t="s">
        <v>334</v>
      </c>
      <c r="E29" s="198"/>
      <c r="F29" s="298">
        <v>55551</v>
      </c>
      <c r="G29" s="381">
        <f t="shared" si="2"/>
        <v>7188</v>
      </c>
      <c r="H29" s="298">
        <v>105656</v>
      </c>
      <c r="I29" s="298">
        <f t="shared" si="0"/>
        <v>26595</v>
      </c>
      <c r="L29" s="310">
        <v>48363</v>
      </c>
      <c r="N29" s="310">
        <v>79061</v>
      </c>
    </row>
    <row r="30" spans="2:14" x14ac:dyDescent="0.25">
      <c r="B30" s="29"/>
      <c r="C30" s="435" t="s">
        <v>168</v>
      </c>
      <c r="D30" s="427" t="s">
        <v>10</v>
      </c>
      <c r="E30" s="198"/>
      <c r="F30" s="309">
        <v>230679</v>
      </c>
      <c r="G30" s="536">
        <f t="shared" si="2"/>
        <v>75747</v>
      </c>
      <c r="H30" s="309">
        <v>252028</v>
      </c>
      <c r="I30" s="309">
        <f t="shared" si="0"/>
        <v>76279</v>
      </c>
      <c r="L30" s="310">
        <v>154932</v>
      </c>
      <c r="N30" s="310">
        <v>175749</v>
      </c>
    </row>
    <row r="31" spans="2:14" x14ac:dyDescent="0.25">
      <c r="B31" s="6"/>
      <c r="C31" s="435" t="s">
        <v>169</v>
      </c>
      <c r="D31" s="427" t="s">
        <v>171</v>
      </c>
      <c r="E31" s="198"/>
      <c r="F31" s="309">
        <v>64682</v>
      </c>
      <c r="G31" s="536">
        <f t="shared" si="2"/>
        <v>20978</v>
      </c>
      <c r="H31" s="309">
        <v>65239</v>
      </c>
      <c r="I31" s="309">
        <f t="shared" si="0"/>
        <v>20024</v>
      </c>
      <c r="L31" s="310">
        <v>43704</v>
      </c>
      <c r="N31" s="310">
        <v>45215</v>
      </c>
    </row>
    <row r="32" spans="2:14" x14ac:dyDescent="0.25">
      <c r="B32" s="6"/>
      <c r="C32" s="435" t="s">
        <v>170</v>
      </c>
      <c r="D32" s="427" t="s">
        <v>73</v>
      </c>
      <c r="E32" s="198" t="s">
        <v>351</v>
      </c>
      <c r="F32" s="309">
        <v>165997</v>
      </c>
      <c r="G32" s="536">
        <f t="shared" si="2"/>
        <v>54769</v>
      </c>
      <c r="H32" s="309">
        <v>186789</v>
      </c>
      <c r="I32" s="309">
        <f t="shared" si="0"/>
        <v>56255</v>
      </c>
      <c r="L32" s="310">
        <v>111228</v>
      </c>
      <c r="N32" s="310">
        <v>130534</v>
      </c>
    </row>
    <row r="33" spans="2:14" x14ac:dyDescent="0.25">
      <c r="B33" s="6"/>
      <c r="C33" s="435" t="s">
        <v>68</v>
      </c>
      <c r="D33" s="427" t="s">
        <v>439</v>
      </c>
      <c r="E33" s="198"/>
      <c r="F33" s="309">
        <v>175128</v>
      </c>
      <c r="G33" s="536">
        <f t="shared" si="2"/>
        <v>68559</v>
      </c>
      <c r="H33" s="309">
        <v>146372</v>
      </c>
      <c r="I33" s="309">
        <f t="shared" si="0"/>
        <v>49684</v>
      </c>
      <c r="L33" s="310">
        <v>106569</v>
      </c>
      <c r="N33" s="310">
        <v>96688</v>
      </c>
    </row>
    <row r="34" spans="2:14" x14ac:dyDescent="0.25">
      <c r="B34" s="6"/>
      <c r="C34" s="435" t="s">
        <v>172</v>
      </c>
      <c r="D34" s="424" t="s">
        <v>440</v>
      </c>
      <c r="E34" s="198"/>
      <c r="F34" s="309">
        <v>0</v>
      </c>
      <c r="G34" s="536">
        <f t="shared" si="2"/>
        <v>0</v>
      </c>
      <c r="H34" s="309">
        <v>0</v>
      </c>
      <c r="I34" s="309">
        <f t="shared" si="0"/>
        <v>0</v>
      </c>
      <c r="L34" s="310">
        <v>0</v>
      </c>
      <c r="N34" s="310">
        <v>0</v>
      </c>
    </row>
    <row r="35" spans="2:14" x14ac:dyDescent="0.25">
      <c r="B35" s="6"/>
      <c r="C35" s="435" t="s">
        <v>173</v>
      </c>
      <c r="D35" s="427" t="s">
        <v>73</v>
      </c>
      <c r="E35" s="198" t="s">
        <v>351</v>
      </c>
      <c r="F35" s="309">
        <v>175128</v>
      </c>
      <c r="G35" s="536">
        <f t="shared" si="2"/>
        <v>68559</v>
      </c>
      <c r="H35" s="309">
        <v>146372</v>
      </c>
      <c r="I35" s="309">
        <f t="shared" si="0"/>
        <v>49684</v>
      </c>
      <c r="L35" s="310">
        <v>106569</v>
      </c>
      <c r="N35" s="310">
        <v>96688</v>
      </c>
    </row>
    <row r="36" spans="2:14" x14ac:dyDescent="0.25">
      <c r="B36" s="29"/>
      <c r="C36" s="437" t="s">
        <v>61</v>
      </c>
      <c r="D36" s="428" t="s">
        <v>174</v>
      </c>
      <c r="E36" s="198"/>
      <c r="F36" s="298">
        <v>8</v>
      </c>
      <c r="G36" s="381">
        <f t="shared" si="2"/>
        <v>8</v>
      </c>
      <c r="H36" s="298">
        <v>6</v>
      </c>
      <c r="I36" s="298">
        <f t="shared" si="0"/>
        <v>-2763</v>
      </c>
      <c r="L36" s="310">
        <v>0</v>
      </c>
      <c r="N36" s="310">
        <v>2769</v>
      </c>
    </row>
    <row r="37" spans="2:14" x14ac:dyDescent="0.25">
      <c r="B37" s="29"/>
      <c r="C37" s="432" t="s">
        <v>62</v>
      </c>
      <c r="D37" s="428" t="s">
        <v>442</v>
      </c>
      <c r="E37" s="198" t="s">
        <v>345</v>
      </c>
      <c r="F37" s="298">
        <v>458101</v>
      </c>
      <c r="G37" s="381">
        <f t="shared" si="2"/>
        <v>112771</v>
      </c>
      <c r="H37" s="298">
        <v>28218</v>
      </c>
      <c r="I37" s="298">
        <f t="shared" si="0"/>
        <v>48161</v>
      </c>
      <c r="L37" s="310">
        <v>345330</v>
      </c>
      <c r="N37" s="310">
        <v>-19943</v>
      </c>
    </row>
    <row r="38" spans="2:14" x14ac:dyDescent="0.25">
      <c r="B38" s="6"/>
      <c r="C38" s="435" t="s">
        <v>74</v>
      </c>
      <c r="D38" s="427" t="s">
        <v>230</v>
      </c>
      <c r="E38" s="198"/>
      <c r="F38" s="309">
        <v>24463</v>
      </c>
      <c r="G38" s="380">
        <f t="shared" si="2"/>
        <v>7836</v>
      </c>
      <c r="H38" s="309">
        <v>6708</v>
      </c>
      <c r="I38" s="296">
        <f t="shared" si="0"/>
        <v>2822</v>
      </c>
      <c r="L38" s="310">
        <v>16627</v>
      </c>
      <c r="N38" s="310">
        <v>3886</v>
      </c>
    </row>
    <row r="39" spans="2:14" x14ac:dyDescent="0.25">
      <c r="B39" s="6"/>
      <c r="C39" s="435" t="s">
        <v>75</v>
      </c>
      <c r="D39" s="427" t="s">
        <v>359</v>
      </c>
      <c r="E39" s="198"/>
      <c r="F39" s="309">
        <v>171445</v>
      </c>
      <c r="G39" s="380">
        <f t="shared" si="2"/>
        <v>260721</v>
      </c>
      <c r="H39" s="309">
        <v>233231</v>
      </c>
      <c r="I39" s="296">
        <f t="shared" si="0"/>
        <v>-89774</v>
      </c>
      <c r="L39" s="310">
        <v>-89276</v>
      </c>
      <c r="N39" s="310">
        <v>323005</v>
      </c>
    </row>
    <row r="40" spans="2:14" x14ac:dyDescent="0.25">
      <c r="B40" s="6"/>
      <c r="C40" s="435" t="s">
        <v>559</v>
      </c>
      <c r="D40" s="427" t="s">
        <v>443</v>
      </c>
      <c r="E40" s="198"/>
      <c r="F40" s="309">
        <v>262193</v>
      </c>
      <c r="G40" s="380">
        <f t="shared" si="2"/>
        <v>-155786</v>
      </c>
      <c r="H40" s="309">
        <v>-211721</v>
      </c>
      <c r="I40" s="296">
        <f t="shared" si="0"/>
        <v>135113</v>
      </c>
      <c r="L40" s="310">
        <v>417979</v>
      </c>
      <c r="N40" s="310">
        <v>-346834</v>
      </c>
    </row>
    <row r="41" spans="2:14" x14ac:dyDescent="0.25">
      <c r="B41" s="29"/>
      <c r="C41" s="432" t="s">
        <v>63</v>
      </c>
      <c r="D41" s="428" t="s">
        <v>175</v>
      </c>
      <c r="E41" s="198" t="s">
        <v>346</v>
      </c>
      <c r="F41" s="298">
        <v>482816</v>
      </c>
      <c r="G41" s="381">
        <f t="shared" si="2"/>
        <v>150299</v>
      </c>
      <c r="H41" s="298">
        <v>565837</v>
      </c>
      <c r="I41" s="298">
        <f t="shared" si="0"/>
        <v>146785</v>
      </c>
      <c r="L41" s="310">
        <v>332517</v>
      </c>
      <c r="N41" s="310">
        <v>419052</v>
      </c>
    </row>
    <row r="42" spans="2:14" x14ac:dyDescent="0.25">
      <c r="B42" s="29"/>
      <c r="C42" s="437" t="s">
        <v>76</v>
      </c>
      <c r="D42" s="428" t="s">
        <v>576</v>
      </c>
      <c r="E42" s="198"/>
      <c r="F42" s="298">
        <v>2920433</v>
      </c>
      <c r="G42" s="381">
        <f t="shared" si="2"/>
        <v>965420</v>
      </c>
      <c r="H42" s="298">
        <v>2108593</v>
      </c>
      <c r="I42" s="298">
        <f t="shared" si="0"/>
        <v>704590</v>
      </c>
      <c r="L42" s="310">
        <v>1955013</v>
      </c>
      <c r="N42" s="310">
        <v>1404003</v>
      </c>
    </row>
    <row r="43" spans="2:14" x14ac:dyDescent="0.25">
      <c r="B43" s="29"/>
      <c r="C43" s="432" t="s">
        <v>79</v>
      </c>
      <c r="D43" s="428" t="s">
        <v>577</v>
      </c>
      <c r="E43" s="198" t="s">
        <v>347</v>
      </c>
      <c r="F43" s="298">
        <v>-1065310</v>
      </c>
      <c r="G43" s="381">
        <f t="shared" si="2"/>
        <v>-347370</v>
      </c>
      <c r="H43" s="298">
        <v>-992116</v>
      </c>
      <c r="I43" s="298">
        <f t="shared" si="0"/>
        <v>-414379</v>
      </c>
      <c r="L43" s="310">
        <v>-717940</v>
      </c>
      <c r="N43" s="310">
        <v>-577737</v>
      </c>
    </row>
    <row r="44" spans="2:14" x14ac:dyDescent="0.25">
      <c r="B44" s="29"/>
      <c r="C44" s="432" t="s">
        <v>80</v>
      </c>
      <c r="D44" s="428" t="s">
        <v>578</v>
      </c>
      <c r="E44" s="198" t="s">
        <v>347</v>
      </c>
      <c r="F44" s="298">
        <v>-11900</v>
      </c>
      <c r="G44" s="381">
        <f t="shared" si="2"/>
        <v>-539</v>
      </c>
      <c r="H44" s="298">
        <v>-46143</v>
      </c>
      <c r="I44" s="298">
        <f t="shared" si="0"/>
        <v>-22994</v>
      </c>
      <c r="L44" s="310">
        <v>-11361</v>
      </c>
      <c r="N44" s="310">
        <v>-23149</v>
      </c>
    </row>
    <row r="45" spans="2:14" x14ac:dyDescent="0.25">
      <c r="B45" s="6"/>
      <c r="C45" s="436" t="s">
        <v>81</v>
      </c>
      <c r="D45" s="429" t="s">
        <v>441</v>
      </c>
      <c r="E45" s="198"/>
      <c r="F45" s="298">
        <v>-465538</v>
      </c>
      <c r="G45" s="381">
        <f>+F45-L45</f>
        <v>-160785</v>
      </c>
      <c r="H45" s="298">
        <v>-398668</v>
      </c>
      <c r="I45" s="298">
        <f>+H45-N45</f>
        <v>-129752</v>
      </c>
      <c r="L45" s="310">
        <v>-304753</v>
      </c>
      <c r="N45" s="310">
        <v>-268916</v>
      </c>
    </row>
    <row r="46" spans="2:14" x14ac:dyDescent="0.25">
      <c r="B46" s="29"/>
      <c r="C46" s="432" t="s">
        <v>82</v>
      </c>
      <c r="D46" s="428" t="s">
        <v>189</v>
      </c>
      <c r="E46" s="198" t="s">
        <v>348</v>
      </c>
      <c r="F46" s="298">
        <v>-619328</v>
      </c>
      <c r="G46" s="381">
        <f t="shared" si="2"/>
        <v>-213408</v>
      </c>
      <c r="H46" s="298">
        <v>-422358</v>
      </c>
      <c r="I46" s="298">
        <f t="shared" si="0"/>
        <v>-144909</v>
      </c>
      <c r="L46" s="310">
        <v>-405920</v>
      </c>
      <c r="N46" s="310">
        <v>-277449</v>
      </c>
    </row>
    <row r="47" spans="2:14" x14ac:dyDescent="0.25">
      <c r="B47" s="29"/>
      <c r="C47" s="432" t="s">
        <v>83</v>
      </c>
      <c r="D47" s="428" t="s">
        <v>579</v>
      </c>
      <c r="E47" s="198"/>
      <c r="F47" s="298">
        <v>758357</v>
      </c>
      <c r="G47" s="381">
        <f t="shared" si="2"/>
        <v>243318</v>
      </c>
      <c r="H47" s="298">
        <v>249308</v>
      </c>
      <c r="I47" s="298">
        <f t="shared" si="0"/>
        <v>-7444</v>
      </c>
      <c r="L47" s="310">
        <v>515039</v>
      </c>
      <c r="N47" s="310">
        <v>256752</v>
      </c>
    </row>
    <row r="48" spans="2:14" ht="31.5" x14ac:dyDescent="0.25">
      <c r="B48" s="29"/>
      <c r="C48" s="432" t="s">
        <v>84</v>
      </c>
      <c r="D48" s="430" t="s">
        <v>580</v>
      </c>
      <c r="E48" s="198"/>
      <c r="F48" s="298">
        <v>0</v>
      </c>
      <c r="G48" s="381">
        <f t="shared" si="2"/>
        <v>0</v>
      </c>
      <c r="H48" s="298">
        <v>0</v>
      </c>
      <c r="I48" s="298">
        <f t="shared" si="0"/>
        <v>0</v>
      </c>
      <c r="L48" s="310">
        <v>0</v>
      </c>
      <c r="N48" s="310">
        <v>0</v>
      </c>
    </row>
    <row r="49" spans="2:14" x14ac:dyDescent="0.25">
      <c r="B49" s="29"/>
      <c r="C49" s="289" t="s">
        <v>85</v>
      </c>
      <c r="D49" s="422" t="s">
        <v>227</v>
      </c>
      <c r="E49" s="198"/>
      <c r="F49" s="298">
        <v>0</v>
      </c>
      <c r="G49" s="381">
        <f t="shared" si="2"/>
        <v>0</v>
      </c>
      <c r="H49" s="298">
        <v>0</v>
      </c>
      <c r="I49" s="298">
        <f t="shared" si="0"/>
        <v>0</v>
      </c>
      <c r="L49" s="310">
        <v>0</v>
      </c>
      <c r="N49" s="310">
        <v>0</v>
      </c>
    </row>
    <row r="50" spans="2:14" x14ac:dyDescent="0.25">
      <c r="B50" s="29"/>
      <c r="C50" s="432" t="s">
        <v>87</v>
      </c>
      <c r="D50" s="428" t="s">
        <v>176</v>
      </c>
      <c r="E50" s="198"/>
      <c r="F50" s="298">
        <v>0</v>
      </c>
      <c r="G50" s="381">
        <f t="shared" si="2"/>
        <v>0</v>
      </c>
      <c r="H50" s="298">
        <v>0</v>
      </c>
      <c r="I50" s="298">
        <f t="shared" si="0"/>
        <v>0</v>
      </c>
      <c r="L50" s="310">
        <v>0</v>
      </c>
      <c r="N50" s="310">
        <v>0</v>
      </c>
    </row>
    <row r="51" spans="2:14" x14ac:dyDescent="0.25">
      <c r="B51" s="29"/>
      <c r="C51" s="432" t="s">
        <v>90</v>
      </c>
      <c r="D51" s="428" t="s">
        <v>581</v>
      </c>
      <c r="E51" s="198"/>
      <c r="F51" s="298">
        <v>758357</v>
      </c>
      <c r="G51" s="381">
        <f t="shared" si="2"/>
        <v>243318</v>
      </c>
      <c r="H51" s="298">
        <v>249308</v>
      </c>
      <c r="I51" s="298">
        <f t="shared" si="0"/>
        <v>-7444</v>
      </c>
      <c r="L51" s="310">
        <v>515039</v>
      </c>
      <c r="N51" s="310">
        <v>256752</v>
      </c>
    </row>
    <row r="52" spans="2:14" x14ac:dyDescent="0.25">
      <c r="B52" s="29"/>
      <c r="C52" s="437" t="s">
        <v>582</v>
      </c>
      <c r="D52" s="428" t="s">
        <v>308</v>
      </c>
      <c r="E52" s="198" t="s">
        <v>349</v>
      </c>
      <c r="F52" s="298">
        <v>167506</v>
      </c>
      <c r="G52" s="381">
        <f t="shared" si="2"/>
        <v>56040</v>
      </c>
      <c r="H52" s="298">
        <v>49676</v>
      </c>
      <c r="I52" s="298">
        <f t="shared" si="0"/>
        <v>-2598</v>
      </c>
      <c r="L52" s="310">
        <v>111466</v>
      </c>
      <c r="N52" s="310">
        <v>52274</v>
      </c>
    </row>
    <row r="53" spans="2:14" x14ac:dyDescent="0.25">
      <c r="B53" s="29"/>
      <c r="C53" s="438" t="s">
        <v>561</v>
      </c>
      <c r="D53" s="424" t="s">
        <v>203</v>
      </c>
      <c r="E53" s="198"/>
      <c r="F53" s="309">
        <v>163036</v>
      </c>
      <c r="G53" s="380">
        <f t="shared" si="2"/>
        <v>52655</v>
      </c>
      <c r="H53" s="309">
        <v>2</v>
      </c>
      <c r="I53" s="296">
        <f t="shared" si="0"/>
        <v>1</v>
      </c>
      <c r="L53" s="310">
        <v>110381</v>
      </c>
      <c r="N53" s="310">
        <v>1</v>
      </c>
    </row>
    <row r="54" spans="2:14" x14ac:dyDescent="0.25">
      <c r="B54" s="29"/>
      <c r="C54" s="438" t="s">
        <v>562</v>
      </c>
      <c r="D54" s="431" t="s">
        <v>444</v>
      </c>
      <c r="E54" s="198"/>
      <c r="F54" s="309">
        <v>123166</v>
      </c>
      <c r="G54" s="380">
        <f t="shared" si="2"/>
        <v>100286</v>
      </c>
      <c r="H54" s="309">
        <v>78082</v>
      </c>
      <c r="I54" s="298">
        <f t="shared" si="0"/>
        <v>-5360</v>
      </c>
      <c r="L54" s="310">
        <v>22880</v>
      </c>
      <c r="N54" s="310">
        <v>83442</v>
      </c>
    </row>
    <row r="55" spans="2:14" x14ac:dyDescent="0.25">
      <c r="B55" s="29"/>
      <c r="C55" s="438" t="s">
        <v>563</v>
      </c>
      <c r="D55" s="431" t="s">
        <v>445</v>
      </c>
      <c r="E55" s="198"/>
      <c r="F55" s="309">
        <v>118696</v>
      </c>
      <c r="G55" s="380">
        <f t="shared" si="2"/>
        <v>96901</v>
      </c>
      <c r="H55" s="309">
        <v>28408</v>
      </c>
      <c r="I55" s="298">
        <f t="shared" si="0"/>
        <v>-2761</v>
      </c>
      <c r="L55" s="310">
        <v>21795</v>
      </c>
      <c r="N55" s="310">
        <v>31169</v>
      </c>
    </row>
    <row r="56" spans="2:14" x14ac:dyDescent="0.25">
      <c r="B56" s="29"/>
      <c r="C56" s="432" t="s">
        <v>312</v>
      </c>
      <c r="D56" s="428" t="s">
        <v>583</v>
      </c>
      <c r="E56" s="198"/>
      <c r="F56" s="298">
        <v>590851</v>
      </c>
      <c r="G56" s="381">
        <f t="shared" si="2"/>
        <v>187278</v>
      </c>
      <c r="H56" s="298">
        <v>199632</v>
      </c>
      <c r="I56" s="298">
        <f t="shared" si="0"/>
        <v>-4846</v>
      </c>
      <c r="L56" s="310">
        <v>403573</v>
      </c>
      <c r="N56" s="310">
        <v>204478</v>
      </c>
    </row>
    <row r="57" spans="2:14" x14ac:dyDescent="0.25">
      <c r="B57" s="29"/>
      <c r="C57" s="432" t="s">
        <v>317</v>
      </c>
      <c r="D57" s="428" t="s">
        <v>309</v>
      </c>
      <c r="E57" s="198"/>
      <c r="F57" s="298">
        <v>0</v>
      </c>
      <c r="G57" s="381">
        <f t="shared" si="2"/>
        <v>0</v>
      </c>
      <c r="H57" s="298">
        <v>0</v>
      </c>
      <c r="I57" s="296">
        <f t="shared" si="0"/>
        <v>0</v>
      </c>
      <c r="L57" s="310">
        <v>0</v>
      </c>
      <c r="N57" s="310">
        <v>0</v>
      </c>
    </row>
    <row r="58" spans="2:14" x14ac:dyDescent="0.25">
      <c r="B58" s="29"/>
      <c r="C58" s="439" t="s">
        <v>340</v>
      </c>
      <c r="D58" s="431" t="s">
        <v>310</v>
      </c>
      <c r="E58" s="198"/>
      <c r="F58" s="309">
        <v>0</v>
      </c>
      <c r="G58" s="380">
        <f t="shared" si="2"/>
        <v>0</v>
      </c>
      <c r="H58" s="309">
        <v>0</v>
      </c>
      <c r="I58" s="296">
        <f t="shared" si="0"/>
        <v>0</v>
      </c>
      <c r="L58" s="310">
        <v>0</v>
      </c>
      <c r="N58" s="310">
        <v>0</v>
      </c>
    </row>
    <row r="59" spans="2:14" x14ac:dyDescent="0.25">
      <c r="B59" s="29"/>
      <c r="C59" s="439" t="s">
        <v>341</v>
      </c>
      <c r="D59" s="431" t="s">
        <v>446</v>
      </c>
      <c r="E59" s="198"/>
      <c r="F59" s="309">
        <v>0</v>
      </c>
      <c r="G59" s="381">
        <f t="shared" si="2"/>
        <v>0</v>
      </c>
      <c r="H59" s="309">
        <v>0</v>
      </c>
      <c r="I59" s="298">
        <f t="shared" si="0"/>
        <v>0</v>
      </c>
      <c r="L59" s="310">
        <v>0</v>
      </c>
      <c r="N59" s="310">
        <v>0</v>
      </c>
    </row>
    <row r="60" spans="2:14" x14ac:dyDescent="0.25">
      <c r="B60" s="29"/>
      <c r="C60" s="439" t="s">
        <v>342</v>
      </c>
      <c r="D60" s="431" t="s">
        <v>311</v>
      </c>
      <c r="E60" s="198"/>
      <c r="F60" s="309">
        <v>0</v>
      </c>
      <c r="G60" s="381">
        <f t="shared" si="2"/>
        <v>0</v>
      </c>
      <c r="H60" s="309">
        <v>0</v>
      </c>
      <c r="I60" s="298">
        <f t="shared" si="0"/>
        <v>0</v>
      </c>
      <c r="L60" s="310">
        <v>0</v>
      </c>
      <c r="N60" s="310">
        <v>0</v>
      </c>
    </row>
    <row r="61" spans="2:14" x14ac:dyDescent="0.25">
      <c r="B61" s="29"/>
      <c r="C61" s="432" t="s">
        <v>318</v>
      </c>
      <c r="D61" s="428" t="s">
        <v>313</v>
      </c>
      <c r="E61" s="198"/>
      <c r="F61" s="298">
        <v>0</v>
      </c>
      <c r="G61" s="381">
        <f t="shared" si="2"/>
        <v>0</v>
      </c>
      <c r="H61" s="298">
        <v>0</v>
      </c>
      <c r="I61" s="298">
        <f t="shared" si="0"/>
        <v>0</v>
      </c>
      <c r="L61" s="310">
        <v>0</v>
      </c>
      <c r="N61" s="310">
        <v>0</v>
      </c>
    </row>
    <row r="62" spans="2:14" x14ac:dyDescent="0.25">
      <c r="B62" s="29"/>
      <c r="C62" s="439" t="s">
        <v>564</v>
      </c>
      <c r="D62" s="431" t="s">
        <v>314</v>
      </c>
      <c r="E62" s="198"/>
      <c r="F62" s="309">
        <v>0</v>
      </c>
      <c r="G62" s="381">
        <f t="shared" si="2"/>
        <v>0</v>
      </c>
      <c r="H62" s="309">
        <v>0</v>
      </c>
      <c r="I62" s="298">
        <f t="shared" si="0"/>
        <v>0</v>
      </c>
      <c r="L62" s="310">
        <v>0</v>
      </c>
      <c r="N62" s="310">
        <v>0</v>
      </c>
    </row>
    <row r="63" spans="2:14" x14ac:dyDescent="0.25">
      <c r="B63" s="29"/>
      <c r="C63" s="439" t="s">
        <v>565</v>
      </c>
      <c r="D63" s="431" t="s">
        <v>315</v>
      </c>
      <c r="E63" s="198"/>
      <c r="F63" s="309">
        <v>0</v>
      </c>
      <c r="G63" s="380">
        <f t="shared" si="2"/>
        <v>0</v>
      </c>
      <c r="H63" s="309">
        <v>0</v>
      </c>
      <c r="I63" s="296">
        <f t="shared" si="0"/>
        <v>0</v>
      </c>
      <c r="L63" s="310">
        <v>0</v>
      </c>
      <c r="N63" s="310">
        <v>0</v>
      </c>
    </row>
    <row r="64" spans="2:14" x14ac:dyDescent="0.25">
      <c r="B64" s="29"/>
      <c r="C64" s="439" t="s">
        <v>584</v>
      </c>
      <c r="D64" s="431" t="s">
        <v>316</v>
      </c>
      <c r="E64" s="198"/>
      <c r="F64" s="309">
        <v>0</v>
      </c>
      <c r="G64" s="380">
        <f t="shared" si="2"/>
        <v>0</v>
      </c>
      <c r="H64" s="309">
        <v>0</v>
      </c>
      <c r="I64" s="296">
        <f t="shared" si="0"/>
        <v>0</v>
      </c>
      <c r="L64" s="310">
        <v>0</v>
      </c>
      <c r="N64" s="310">
        <v>0</v>
      </c>
    </row>
    <row r="65" spans="2:14" x14ac:dyDescent="0.25">
      <c r="B65" s="29"/>
      <c r="C65" s="432" t="s">
        <v>320</v>
      </c>
      <c r="D65" s="428" t="s">
        <v>585</v>
      </c>
      <c r="E65" s="198"/>
      <c r="F65" s="298">
        <v>0</v>
      </c>
      <c r="G65" s="381">
        <f t="shared" si="2"/>
        <v>0</v>
      </c>
      <c r="H65" s="298">
        <v>0</v>
      </c>
      <c r="I65" s="296">
        <f t="shared" si="0"/>
        <v>0</v>
      </c>
      <c r="L65" s="310">
        <v>0</v>
      </c>
      <c r="N65" s="310">
        <v>0</v>
      </c>
    </row>
    <row r="66" spans="2:14" x14ac:dyDescent="0.25">
      <c r="B66" s="29"/>
      <c r="C66" s="432" t="s">
        <v>321</v>
      </c>
      <c r="D66" s="428" t="s">
        <v>319</v>
      </c>
      <c r="E66" s="198"/>
      <c r="F66" s="298">
        <v>0</v>
      </c>
      <c r="G66" s="381">
        <f t="shared" si="2"/>
        <v>0</v>
      </c>
      <c r="H66" s="298">
        <v>0</v>
      </c>
      <c r="I66" s="298">
        <f t="shared" si="0"/>
        <v>0</v>
      </c>
      <c r="L66" s="310">
        <v>0</v>
      </c>
      <c r="N66" s="310">
        <v>0</v>
      </c>
    </row>
    <row r="67" spans="2:14" x14ac:dyDescent="0.25">
      <c r="B67" s="29"/>
      <c r="C67" s="439" t="s">
        <v>586</v>
      </c>
      <c r="D67" s="424" t="s">
        <v>203</v>
      </c>
      <c r="E67" s="198"/>
      <c r="F67" s="309">
        <v>0</v>
      </c>
      <c r="G67" s="381">
        <f t="shared" si="2"/>
        <v>0</v>
      </c>
      <c r="H67" s="309">
        <v>0</v>
      </c>
      <c r="I67" s="298">
        <f t="shared" si="0"/>
        <v>0</v>
      </c>
      <c r="L67" s="310">
        <v>0</v>
      </c>
      <c r="N67" s="310">
        <v>0</v>
      </c>
    </row>
    <row r="68" spans="2:14" x14ac:dyDescent="0.25">
      <c r="B68" s="29"/>
      <c r="C68" s="439" t="s">
        <v>587</v>
      </c>
      <c r="D68" s="431" t="s">
        <v>444</v>
      </c>
      <c r="E68" s="198"/>
      <c r="F68" s="309">
        <v>0</v>
      </c>
      <c r="G68" s="380">
        <f t="shared" si="2"/>
        <v>0</v>
      </c>
      <c r="H68" s="309">
        <v>0</v>
      </c>
      <c r="I68" s="296">
        <f t="shared" si="0"/>
        <v>0</v>
      </c>
      <c r="L68" s="310">
        <v>0</v>
      </c>
      <c r="N68" s="310">
        <v>0</v>
      </c>
    </row>
    <row r="69" spans="2:14" x14ac:dyDescent="0.25">
      <c r="B69" s="29"/>
      <c r="C69" s="439" t="s">
        <v>588</v>
      </c>
      <c r="D69" s="431" t="s">
        <v>445</v>
      </c>
      <c r="E69" s="198"/>
      <c r="F69" s="309">
        <v>0</v>
      </c>
      <c r="G69" s="380">
        <f t="shared" si="2"/>
        <v>0</v>
      </c>
      <c r="H69" s="309">
        <v>0</v>
      </c>
      <c r="I69" s="296">
        <f t="shared" si="0"/>
        <v>0</v>
      </c>
      <c r="L69" s="310">
        <v>0</v>
      </c>
      <c r="N69" s="310">
        <v>0</v>
      </c>
    </row>
    <row r="70" spans="2:14" x14ac:dyDescent="0.25">
      <c r="B70" s="29"/>
      <c r="C70" s="432" t="s">
        <v>447</v>
      </c>
      <c r="D70" s="428" t="s">
        <v>589</v>
      </c>
      <c r="E70" s="198"/>
      <c r="F70" s="298">
        <v>0</v>
      </c>
      <c r="G70" s="381">
        <f t="shared" si="2"/>
        <v>0</v>
      </c>
      <c r="H70" s="298">
        <v>0</v>
      </c>
      <c r="I70" s="298">
        <f t="shared" si="0"/>
        <v>0</v>
      </c>
      <c r="L70" s="310">
        <v>0</v>
      </c>
      <c r="N70" s="310">
        <v>0</v>
      </c>
    </row>
    <row r="71" spans="2:14" x14ac:dyDescent="0.25">
      <c r="B71" s="29"/>
      <c r="C71" s="432" t="s">
        <v>590</v>
      </c>
      <c r="D71" s="530" t="s">
        <v>591</v>
      </c>
      <c r="E71" s="198" t="s">
        <v>350</v>
      </c>
      <c r="F71" s="298">
        <v>590851</v>
      </c>
      <c r="G71" s="298">
        <f t="shared" si="2"/>
        <v>187278</v>
      </c>
      <c r="H71" s="298">
        <v>199632</v>
      </c>
      <c r="I71" s="298">
        <f t="shared" si="0"/>
        <v>-4846</v>
      </c>
      <c r="L71" s="310">
        <v>403573</v>
      </c>
      <c r="N71" s="310">
        <v>204478</v>
      </c>
    </row>
    <row r="72" spans="2:14" x14ac:dyDescent="0.25">
      <c r="B72" s="29"/>
      <c r="C72" s="531" t="s">
        <v>593</v>
      </c>
      <c r="D72" s="532" t="s">
        <v>594</v>
      </c>
      <c r="E72" s="198"/>
      <c r="F72" s="309">
        <f>+F71</f>
        <v>590851</v>
      </c>
      <c r="G72" s="309">
        <f>+G71</f>
        <v>187278</v>
      </c>
      <c r="H72" s="309">
        <f>+H71</f>
        <v>199632</v>
      </c>
      <c r="I72" s="309">
        <f>+I71</f>
        <v>-4846</v>
      </c>
    </row>
    <row r="73" spans="2:14" x14ac:dyDescent="0.25">
      <c r="B73" s="29"/>
      <c r="C73" s="531" t="s">
        <v>595</v>
      </c>
      <c r="D73" s="532" t="s">
        <v>596</v>
      </c>
      <c r="E73" s="198"/>
      <c r="F73" s="309">
        <v>0</v>
      </c>
      <c r="G73" s="309">
        <v>0</v>
      </c>
      <c r="H73" s="309">
        <v>0</v>
      </c>
      <c r="I73" s="309">
        <v>0</v>
      </c>
    </row>
    <row r="74" spans="2:14" x14ac:dyDescent="0.25">
      <c r="B74" s="247"/>
      <c r="C74" s="533"/>
      <c r="D74" s="534" t="s">
        <v>597</v>
      </c>
      <c r="E74" s="248"/>
      <c r="F74" s="535">
        <f>+F71/2600000</f>
        <v>0.2272503846153846</v>
      </c>
      <c r="G74" s="535">
        <f t="shared" ref="G74:I74" si="3">+G71/2600000</f>
        <v>7.2029999999999997E-2</v>
      </c>
      <c r="H74" s="535">
        <f t="shared" si="3"/>
        <v>7.6781538461538457E-2</v>
      </c>
      <c r="I74" s="535">
        <f t="shared" si="3"/>
        <v>-1.8638461538461539E-3</v>
      </c>
    </row>
    <row r="75" spans="2:14" x14ac:dyDescent="0.25">
      <c r="B75" s="238"/>
      <c r="C75" s="239"/>
      <c r="D75" s="238"/>
      <c r="E75" s="238"/>
      <c r="F75" s="182"/>
      <c r="G75" s="182"/>
      <c r="H75" s="182"/>
      <c r="I75" s="182"/>
    </row>
    <row r="76" spans="2:14" x14ac:dyDescent="0.25">
      <c r="B76" s="541"/>
      <c r="C76" s="541"/>
      <c r="D76" s="541"/>
      <c r="E76" s="541"/>
      <c r="F76" s="541"/>
      <c r="G76" s="541"/>
      <c r="H76" s="541"/>
      <c r="I76" s="541"/>
      <c r="J76" s="541"/>
    </row>
    <row r="77" spans="2:14" x14ac:dyDescent="0.25">
      <c r="I77" s="182">
        <f>+I15-SUM(I16:I18)</f>
        <v>0</v>
      </c>
    </row>
    <row r="78" spans="2:14" x14ac:dyDescent="0.25">
      <c r="F78" s="182">
        <f>+F10-SUM(F11:F15,F19:F20)</f>
        <v>0</v>
      </c>
      <c r="G78" s="182">
        <f>+G10-SUM(G11:G15,G19:G20)</f>
        <v>0</v>
      </c>
      <c r="H78" s="182">
        <f>+H10-SUM(H11:H15,H19:H20)</f>
        <v>0</v>
      </c>
      <c r="I78" s="182">
        <f>+I21-SUM(I22:I27)</f>
        <v>0</v>
      </c>
    </row>
    <row r="79" spans="2:14" x14ac:dyDescent="0.25">
      <c r="F79" s="182">
        <f>+F15-SUM(F16:F18)</f>
        <v>0</v>
      </c>
      <c r="G79" s="182">
        <f>+G15-SUM(G16:G18)</f>
        <v>0</v>
      </c>
      <c r="H79" s="182">
        <f>+H15-SUM(H16:H18)</f>
        <v>0</v>
      </c>
      <c r="I79" s="183">
        <f>+I28-(+I10-I21)</f>
        <v>0</v>
      </c>
    </row>
    <row r="80" spans="2:14" x14ac:dyDescent="0.25">
      <c r="F80" s="182">
        <f>+F21-SUM(F22:F27)</f>
        <v>0</v>
      </c>
      <c r="G80" s="182">
        <f>+G21-SUM(G22:G27)</f>
        <v>0</v>
      </c>
      <c r="H80" s="182">
        <f>+H21-SUM(H22:H27)</f>
        <v>0</v>
      </c>
      <c r="I80" s="183">
        <f>+I29-(I30-I33)</f>
        <v>0</v>
      </c>
    </row>
    <row r="81" spans="6:9" x14ac:dyDescent="0.25">
      <c r="F81" s="183">
        <f>+F28-(+F10-F21)</f>
        <v>0</v>
      </c>
      <c r="G81" s="183">
        <f>+G28-(+G10-G21)</f>
        <v>0</v>
      </c>
      <c r="H81" s="183">
        <f>+H28-(+H10-H21)</f>
        <v>0</v>
      </c>
      <c r="I81" s="183">
        <f>+I30-SUM(I31:I32)</f>
        <v>0</v>
      </c>
    </row>
    <row r="82" spans="6:9" x14ac:dyDescent="0.25">
      <c r="F82" s="183">
        <f>+F29-(F30-F33)</f>
        <v>0</v>
      </c>
      <c r="G82" s="183">
        <f>+G29-(G30-G33)</f>
        <v>0</v>
      </c>
      <c r="H82" s="183">
        <f>+H29-(H30-H33)</f>
        <v>0</v>
      </c>
      <c r="I82" s="183">
        <f>+I33-SUM(I34:I35)</f>
        <v>0</v>
      </c>
    </row>
    <row r="83" spans="6:9" x14ac:dyDescent="0.25">
      <c r="F83" s="183">
        <f>+F30-SUM(F31:F32)</f>
        <v>0</v>
      </c>
      <c r="G83" s="183">
        <f>+G30-SUM(G31:G32)</f>
        <v>0</v>
      </c>
      <c r="H83" s="183">
        <f>+H30-SUM(H31:H32)</f>
        <v>0</v>
      </c>
      <c r="I83" s="183">
        <f>+I37-SUM(I38:I40)</f>
        <v>0</v>
      </c>
    </row>
    <row r="84" spans="6:9" x14ac:dyDescent="0.25">
      <c r="F84" s="183">
        <f>+F33-SUM(F34:F35)</f>
        <v>0</v>
      </c>
      <c r="G84" s="183">
        <f>+G33-SUM(G34:G35)</f>
        <v>0</v>
      </c>
      <c r="H84" s="183">
        <f>+H33-SUM(H34:H35)</f>
        <v>0</v>
      </c>
      <c r="I84" s="183">
        <f>+I42-(+I28+I29+I36+I37+I41)</f>
        <v>0</v>
      </c>
    </row>
    <row r="85" spans="6:9" x14ac:dyDescent="0.25">
      <c r="F85" s="183">
        <f>+F37-SUM(F38:F40)</f>
        <v>0</v>
      </c>
      <c r="G85" s="183">
        <f>+G37-SUM(G38:G40)</f>
        <v>0</v>
      </c>
      <c r="H85" s="183">
        <f>+H37-SUM(H38:H40)</f>
        <v>0</v>
      </c>
      <c r="I85" s="183">
        <f>+I47-(+I42+I43+I44+I45+I46)</f>
        <v>0</v>
      </c>
    </row>
    <row r="86" spans="6:9" x14ac:dyDescent="0.25">
      <c r="F86" s="183">
        <f>+F42-(+F28+F29+F36+F37+F41)</f>
        <v>0</v>
      </c>
      <c r="G86" s="183">
        <f>+G42-(+G28+G29+G36+G37+G41)</f>
        <v>0</v>
      </c>
      <c r="H86" s="183">
        <f>+H42-(+H28+H29+H36+H37+H41)</f>
        <v>0</v>
      </c>
      <c r="I86" s="183">
        <f>+I51-(+I47+I48+I49+I50)</f>
        <v>0</v>
      </c>
    </row>
    <row r="87" spans="6:9" x14ac:dyDescent="0.25">
      <c r="F87" s="183">
        <f>+F47-(+F42+F43+F44+F45+F46)</f>
        <v>0</v>
      </c>
      <c r="G87" s="183">
        <f>+G47-(+G42+G43+G44+G45+G46)</f>
        <v>0</v>
      </c>
      <c r="H87" s="183">
        <f>+H47-(+H42+H43+H44+H45+H46)</f>
        <v>0</v>
      </c>
      <c r="I87" s="183">
        <f>+I52-I53-I54+I55</f>
        <v>0</v>
      </c>
    </row>
    <row r="88" spans="6:9" x14ac:dyDescent="0.25">
      <c r="F88" s="183">
        <f>+F51-(+F47+F48+F49+F50)</f>
        <v>0</v>
      </c>
      <c r="G88" s="183">
        <f>+G51-(+G47+G48+G49+G50)</f>
        <v>0</v>
      </c>
      <c r="H88" s="183">
        <f>+H51-(+H47+H48+H49+H50)</f>
        <v>0</v>
      </c>
      <c r="I88" s="183">
        <f>+I56-(+I51-I52)</f>
        <v>0</v>
      </c>
    </row>
    <row r="89" spans="6:9" x14ac:dyDescent="0.25">
      <c r="F89" s="183">
        <f>+F52-F53-F54+F55</f>
        <v>0</v>
      </c>
      <c r="G89" s="183">
        <f>+G52-G53-G54+G55</f>
        <v>0</v>
      </c>
      <c r="H89" s="183">
        <f>+H52-H53-H54+H55</f>
        <v>0</v>
      </c>
      <c r="I89" s="183">
        <f>+I57-SUM(I58:I60)</f>
        <v>0</v>
      </c>
    </row>
    <row r="90" spans="6:9" x14ac:dyDescent="0.25">
      <c r="F90" s="183">
        <f>+F56-(+F51-F52)</f>
        <v>0</v>
      </c>
      <c r="G90" s="183">
        <f>+G56-(+G51-G52)</f>
        <v>0</v>
      </c>
      <c r="H90" s="183">
        <f>+H56-(+H51-H52)</f>
        <v>0</v>
      </c>
      <c r="I90" s="183">
        <f>+I61-SUM(I62:I64)</f>
        <v>0</v>
      </c>
    </row>
    <row r="91" spans="6:9" x14ac:dyDescent="0.25">
      <c r="F91" s="183">
        <f>+F57-SUM(F58:F60)</f>
        <v>0</v>
      </c>
      <c r="G91" s="183">
        <f>+G57-SUM(G58:G60)</f>
        <v>0</v>
      </c>
      <c r="H91" s="183">
        <f>+H57-SUM(H58:H60)</f>
        <v>0</v>
      </c>
      <c r="I91" s="183">
        <f>+I65-(+I57-I61)</f>
        <v>0</v>
      </c>
    </row>
    <row r="92" spans="6:9" x14ac:dyDescent="0.25">
      <c r="F92" s="183">
        <f>+F61-SUM(F62:F64)</f>
        <v>0</v>
      </c>
      <c r="G92" s="183">
        <f>+G61-SUM(G62:G64)</f>
        <v>0</v>
      </c>
      <c r="H92" s="183">
        <f>+H61-SUM(H62:H64)</f>
        <v>0</v>
      </c>
      <c r="I92" s="183">
        <f>+I66-SUM(I67:I69)</f>
        <v>0</v>
      </c>
    </row>
    <row r="93" spans="6:9" x14ac:dyDescent="0.25">
      <c r="F93" s="183">
        <f>+F65-(+F57-F61)</f>
        <v>0</v>
      </c>
      <c r="G93" s="183">
        <f>+G65-(+G57-G61)</f>
        <v>0</v>
      </c>
      <c r="H93" s="183">
        <f>+H65-(+H57-H61)</f>
        <v>0</v>
      </c>
      <c r="I93" s="183">
        <f>+I70-(+I65+I66)</f>
        <v>0</v>
      </c>
    </row>
    <row r="94" spans="6:9" x14ac:dyDescent="0.25">
      <c r="F94" s="183">
        <f>+F66-SUM(F67:F69)</f>
        <v>0</v>
      </c>
      <c r="G94" s="183">
        <f>+G66-SUM(G67:G69)</f>
        <v>0</v>
      </c>
      <c r="H94" s="183">
        <f>+H66-SUM(H67:H69)</f>
        <v>0</v>
      </c>
      <c r="I94" s="183">
        <f>+I71-(+I56+I70)</f>
        <v>0</v>
      </c>
    </row>
    <row r="95" spans="6:9" x14ac:dyDescent="0.25">
      <c r="F95" s="183">
        <f>+F70-(+F65+F66)</f>
        <v>0</v>
      </c>
      <c r="G95" s="183">
        <f>+G70-(+G65+G66)</f>
        <v>0</v>
      </c>
      <c r="H95" s="183">
        <f>+H70-(+H65+H66)</f>
        <v>0</v>
      </c>
    </row>
    <row r="96" spans="6:9" x14ac:dyDescent="0.25">
      <c r="F96" s="183">
        <f>+F71-(+F56+F70)</f>
        <v>0</v>
      </c>
      <c r="G96" s="183">
        <f>+G71-(+G56+G70)</f>
        <v>0</v>
      </c>
      <c r="H96" s="183">
        <f>+H71-(+H56+H70)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B3:I3"/>
    <mergeCell ref="H6:I6"/>
    <mergeCell ref="H7:I7"/>
    <mergeCell ref="F7:G7"/>
    <mergeCell ref="F6:G6"/>
    <mergeCell ref="F5:G5"/>
    <mergeCell ref="H5:I5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8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9" customWidth="1"/>
    <col min="2" max="2" width="6.28515625" style="39" customWidth="1"/>
    <col min="3" max="3" width="65.140625" style="39" customWidth="1"/>
    <col min="4" max="5" width="26" style="39" customWidth="1"/>
    <col min="6" max="6" width="1.5703125" style="39" customWidth="1"/>
    <col min="7" max="16384" width="9.140625" style="39"/>
  </cols>
  <sheetData>
    <row r="1" spans="1:6" x14ac:dyDescent="0.2">
      <c r="A1" s="46"/>
      <c r="B1" s="47"/>
      <c r="C1" s="47"/>
      <c r="D1" s="47"/>
      <c r="E1" s="48"/>
    </row>
    <row r="2" spans="1:6" ht="30" customHeight="1" x14ac:dyDescent="0.2">
      <c r="A2" s="576" t="s">
        <v>568</v>
      </c>
      <c r="B2" s="577"/>
      <c r="C2" s="577"/>
      <c r="D2" s="577"/>
      <c r="E2" s="49"/>
      <c r="F2" s="40"/>
    </row>
    <row r="3" spans="1:6" x14ac:dyDescent="0.2">
      <c r="A3" s="44"/>
      <c r="B3" s="40"/>
      <c r="C3" s="40"/>
      <c r="D3" s="40"/>
      <c r="E3" s="50"/>
      <c r="F3" s="40"/>
    </row>
    <row r="4" spans="1:6" x14ac:dyDescent="0.2">
      <c r="A4" s="55"/>
      <c r="B4" s="56"/>
      <c r="C4" s="56"/>
      <c r="D4" s="524"/>
      <c r="E4" s="50"/>
      <c r="F4" s="40"/>
    </row>
    <row r="5" spans="1:6" x14ac:dyDescent="0.2">
      <c r="A5" s="51"/>
      <c r="B5" s="52"/>
      <c r="C5" s="52"/>
      <c r="D5" s="525" t="s">
        <v>358</v>
      </c>
      <c r="E5" s="382" t="s">
        <v>358</v>
      </c>
      <c r="F5" s="40"/>
    </row>
    <row r="6" spans="1:6" x14ac:dyDescent="0.2">
      <c r="A6" s="44"/>
      <c r="B6" s="53"/>
      <c r="C6" s="54" t="s">
        <v>468</v>
      </c>
      <c r="D6" s="517" t="s">
        <v>0</v>
      </c>
      <c r="E6" s="195" t="s">
        <v>1</v>
      </c>
      <c r="F6" s="40"/>
    </row>
    <row r="7" spans="1:6" ht="25.5" x14ac:dyDescent="0.2">
      <c r="A7" s="44"/>
      <c r="B7" s="53"/>
      <c r="C7" s="54"/>
      <c r="D7" s="526" t="s">
        <v>374</v>
      </c>
      <c r="E7" s="527" t="s">
        <v>374</v>
      </c>
      <c r="F7" s="40"/>
    </row>
    <row r="8" spans="1:6" x14ac:dyDescent="0.2">
      <c r="A8" s="44"/>
      <c r="B8" s="40"/>
      <c r="C8" s="41"/>
      <c r="D8" s="518" t="s">
        <v>609</v>
      </c>
      <c r="E8" s="195" t="s">
        <v>608</v>
      </c>
      <c r="F8" s="40"/>
    </row>
    <row r="9" spans="1:6" x14ac:dyDescent="0.2">
      <c r="A9" s="55"/>
      <c r="B9" s="56"/>
      <c r="C9" s="57"/>
      <c r="D9" s="519"/>
      <c r="E9" s="383"/>
      <c r="F9" s="40"/>
    </row>
    <row r="10" spans="1:6" ht="15.75" x14ac:dyDescent="0.2">
      <c r="A10" s="44"/>
      <c r="B10" s="320" t="s">
        <v>36</v>
      </c>
      <c r="C10" s="321" t="s">
        <v>450</v>
      </c>
      <c r="D10" s="520">
        <v>590851</v>
      </c>
      <c r="E10" s="521">
        <v>199632</v>
      </c>
      <c r="F10" s="40"/>
    </row>
    <row r="11" spans="1:6" ht="15.75" x14ac:dyDescent="0.2">
      <c r="A11" s="44"/>
      <c r="B11" s="322" t="s">
        <v>38</v>
      </c>
      <c r="C11" s="317" t="s">
        <v>451</v>
      </c>
      <c r="D11" s="520">
        <v>-71886</v>
      </c>
      <c r="E11" s="60">
        <v>104625</v>
      </c>
      <c r="F11" s="40"/>
    </row>
    <row r="12" spans="1:6" s="43" customFormat="1" ht="15.75" x14ac:dyDescent="0.2">
      <c r="A12" s="42"/>
      <c r="B12" s="461" t="s">
        <v>39</v>
      </c>
      <c r="C12" s="317" t="s">
        <v>452</v>
      </c>
      <c r="D12" s="520">
        <v>42</v>
      </c>
      <c r="E12" s="60">
        <v>3735</v>
      </c>
      <c r="F12" s="53"/>
    </row>
    <row r="13" spans="1:6" s="43" customFormat="1" ht="15.75" x14ac:dyDescent="0.2">
      <c r="A13" s="42"/>
      <c r="B13" s="462" t="s">
        <v>165</v>
      </c>
      <c r="C13" s="318" t="s">
        <v>453</v>
      </c>
      <c r="D13" s="522">
        <v>47</v>
      </c>
      <c r="E13" s="324">
        <v>0</v>
      </c>
      <c r="F13" s="53"/>
    </row>
    <row r="14" spans="1:6" s="43" customFormat="1" ht="15.75" x14ac:dyDescent="0.2">
      <c r="A14" s="42"/>
      <c r="B14" s="462" t="s">
        <v>166</v>
      </c>
      <c r="C14" s="318" t="s">
        <v>454</v>
      </c>
      <c r="D14" s="522">
        <v>0</v>
      </c>
      <c r="E14" s="324">
        <v>0</v>
      </c>
      <c r="F14" s="53"/>
    </row>
    <row r="15" spans="1:6" s="43" customFormat="1" ht="15.75" x14ac:dyDescent="0.2">
      <c r="A15" s="42"/>
      <c r="B15" s="462" t="s">
        <v>167</v>
      </c>
      <c r="C15" s="318" t="s">
        <v>455</v>
      </c>
      <c r="D15" s="522">
        <v>0</v>
      </c>
      <c r="E15" s="324">
        <v>4669</v>
      </c>
      <c r="F15" s="53"/>
    </row>
    <row r="16" spans="1:6" ht="31.5" x14ac:dyDescent="0.2">
      <c r="A16" s="44"/>
      <c r="B16" s="462" t="s">
        <v>357</v>
      </c>
      <c r="C16" s="318" t="s">
        <v>456</v>
      </c>
      <c r="D16" s="522">
        <v>0</v>
      </c>
      <c r="E16" s="324">
        <v>0</v>
      </c>
      <c r="F16" s="40"/>
    </row>
    <row r="17" spans="1:8" ht="31.5" x14ac:dyDescent="0.2">
      <c r="A17" s="44"/>
      <c r="B17" s="462" t="s">
        <v>369</v>
      </c>
      <c r="C17" s="318" t="s">
        <v>457</v>
      </c>
      <c r="D17" s="522">
        <v>-5</v>
      </c>
      <c r="E17" s="324">
        <v>-934</v>
      </c>
      <c r="F17" s="40"/>
    </row>
    <row r="18" spans="1:8" ht="15.75" x14ac:dyDescent="0.2">
      <c r="A18" s="44"/>
      <c r="B18" s="463" t="s">
        <v>40</v>
      </c>
      <c r="C18" s="317" t="s">
        <v>458</v>
      </c>
      <c r="D18" s="520">
        <v>-71928</v>
      </c>
      <c r="E18" s="60">
        <v>100890</v>
      </c>
      <c r="F18" s="40"/>
      <c r="H18" s="250"/>
    </row>
    <row r="19" spans="1:8" ht="15.75" x14ac:dyDescent="0.2">
      <c r="A19" s="44"/>
      <c r="B19" s="462" t="s">
        <v>209</v>
      </c>
      <c r="C19" s="318" t="s">
        <v>459</v>
      </c>
      <c r="D19" s="522">
        <v>0</v>
      </c>
      <c r="E19" s="324">
        <v>0</v>
      </c>
      <c r="F19" s="40"/>
    </row>
    <row r="20" spans="1:8" ht="31.5" x14ac:dyDescent="0.2">
      <c r="A20" s="44"/>
      <c r="B20" s="462" t="s">
        <v>210</v>
      </c>
      <c r="C20" s="318" t="s">
        <v>460</v>
      </c>
      <c r="D20" s="522">
        <v>-92043</v>
      </c>
      <c r="E20" s="324">
        <v>133139</v>
      </c>
      <c r="F20" s="40"/>
    </row>
    <row r="21" spans="1:8" ht="15.75" x14ac:dyDescent="0.2">
      <c r="A21" s="44"/>
      <c r="B21" s="462" t="s">
        <v>211</v>
      </c>
      <c r="C21" s="318" t="s">
        <v>461</v>
      </c>
      <c r="D21" s="522">
        <v>2187</v>
      </c>
      <c r="E21" s="324">
        <v>-7207</v>
      </c>
      <c r="F21" s="40"/>
    </row>
    <row r="22" spans="1:8" ht="31.5" x14ac:dyDescent="0.2">
      <c r="A22" s="44"/>
      <c r="B22" s="462" t="s">
        <v>371</v>
      </c>
      <c r="C22" s="318" t="s">
        <v>462</v>
      </c>
      <c r="D22" s="522">
        <v>0</v>
      </c>
      <c r="E22" s="324">
        <v>0</v>
      </c>
      <c r="F22" s="40"/>
    </row>
    <row r="23" spans="1:8" ht="31.5" x14ac:dyDescent="0.2">
      <c r="A23" s="44"/>
      <c r="B23" s="462" t="s">
        <v>463</v>
      </c>
      <c r="C23" s="318" t="s">
        <v>464</v>
      </c>
      <c r="D23" s="522">
        <v>0</v>
      </c>
      <c r="E23" s="324">
        <v>0</v>
      </c>
      <c r="F23" s="40"/>
    </row>
    <row r="24" spans="1:8" ht="31.5" x14ac:dyDescent="0.2">
      <c r="A24" s="44"/>
      <c r="B24" s="462" t="s">
        <v>465</v>
      </c>
      <c r="C24" s="318" t="s">
        <v>466</v>
      </c>
      <c r="D24" s="522">
        <v>17928</v>
      </c>
      <c r="E24" s="324">
        <v>-25042</v>
      </c>
      <c r="F24" s="40"/>
    </row>
    <row r="25" spans="1:8" s="43" customFormat="1" ht="15.75" x14ac:dyDescent="0.2">
      <c r="A25" s="42"/>
      <c r="B25" s="323" t="s">
        <v>50</v>
      </c>
      <c r="C25" s="319" t="s">
        <v>467</v>
      </c>
      <c r="D25" s="520">
        <v>518965</v>
      </c>
      <c r="E25" s="60">
        <v>304257</v>
      </c>
      <c r="F25" s="53"/>
    </row>
    <row r="26" spans="1:8" x14ac:dyDescent="0.2">
      <c r="A26" s="45"/>
      <c r="B26" s="58"/>
      <c r="C26" s="59"/>
      <c r="D26" s="523"/>
      <c r="E26" s="61"/>
      <c r="F26" s="40"/>
    </row>
    <row r="29" spans="1:8" x14ac:dyDescent="0.2">
      <c r="D29" s="250"/>
    </row>
    <row r="31" spans="1:8" x14ac:dyDescent="0.2">
      <c r="D31" s="250">
        <f>+D11-D12-D18</f>
        <v>0</v>
      </c>
      <c r="E31" s="250">
        <f>+E11-E12-E18</f>
        <v>0</v>
      </c>
    </row>
    <row r="32" spans="1:8" x14ac:dyDescent="0.2">
      <c r="D32" s="250">
        <f>+D12-SUM(D13:D17)</f>
        <v>0</v>
      </c>
      <c r="E32" s="250">
        <f>+E12-SUM(E13:E17)</f>
        <v>0</v>
      </c>
    </row>
    <row r="33" spans="4:5" x14ac:dyDescent="0.2">
      <c r="D33" s="250">
        <f>+D18-SUM(D19:D24)</f>
        <v>0</v>
      </c>
      <c r="E33" s="250">
        <f>+E18-SUM(E19:E24)</f>
        <v>0</v>
      </c>
    </row>
    <row r="34" spans="4:5" x14ac:dyDescent="0.2">
      <c r="D34" s="250">
        <f>+D25-D10-D11</f>
        <v>0</v>
      </c>
      <c r="E34" s="250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64" t="s">
        <v>571</v>
      </c>
      <c r="C3" s="465"/>
      <c r="D3" s="465"/>
      <c r="E3" s="465"/>
      <c r="F3" s="465"/>
      <c r="G3" s="465"/>
      <c r="H3" s="1"/>
      <c r="I3" s="1"/>
      <c r="J3" s="1"/>
      <c r="K3" s="1"/>
      <c r="L3" s="1"/>
      <c r="M3" s="1"/>
      <c r="N3" s="1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79"/>
      <c r="E4" s="579"/>
      <c r="F4" s="580"/>
      <c r="G4" s="71"/>
      <c r="H4" s="71"/>
      <c r="I4" s="71"/>
      <c r="J4" s="71"/>
      <c r="K4" s="71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1"/>
      <c r="E5" s="581"/>
      <c r="F5" s="581"/>
      <c r="G5" s="1"/>
      <c r="H5" s="72"/>
      <c r="I5" s="72"/>
      <c r="J5" s="72"/>
      <c r="K5" s="71"/>
      <c r="L5" s="2"/>
      <c r="M5" s="578" t="s">
        <v>358</v>
      </c>
      <c r="N5" s="578"/>
      <c r="O5" s="578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5"/>
      <c r="E7" s="206"/>
      <c r="F7" s="200"/>
      <c r="G7" s="201"/>
      <c r="H7" s="201"/>
      <c r="I7" s="201"/>
      <c r="J7" s="582" t="s">
        <v>477</v>
      </c>
      <c r="K7" s="583"/>
      <c r="L7" s="584"/>
      <c r="M7" s="582" t="s">
        <v>478</v>
      </c>
      <c r="N7" s="583"/>
      <c r="O7" s="584"/>
      <c r="P7" s="202"/>
      <c r="Q7" s="202"/>
      <c r="R7" s="202"/>
      <c r="S7" s="202"/>
      <c r="T7" s="202"/>
      <c r="U7" s="203"/>
    </row>
    <row r="8" spans="2:28" s="77" customFormat="1" ht="93.75" x14ac:dyDescent="0.2">
      <c r="B8" s="74"/>
      <c r="C8" s="75"/>
      <c r="D8" s="216" t="s">
        <v>177</v>
      </c>
      <c r="E8" s="207" t="s">
        <v>601</v>
      </c>
      <c r="F8" s="199" t="s">
        <v>96</v>
      </c>
      <c r="G8" s="199" t="s">
        <v>98</v>
      </c>
      <c r="H8" s="199" t="s">
        <v>99</v>
      </c>
      <c r="I8" s="199" t="s">
        <v>100</v>
      </c>
      <c r="J8" s="199">
        <v>1</v>
      </c>
      <c r="K8" s="199">
        <v>2</v>
      </c>
      <c r="L8" s="199">
        <v>3</v>
      </c>
      <c r="M8" s="199">
        <v>4</v>
      </c>
      <c r="N8" s="199">
        <v>5</v>
      </c>
      <c r="O8" s="199">
        <v>6</v>
      </c>
      <c r="P8" s="199" t="s">
        <v>479</v>
      </c>
      <c r="Q8" s="199" t="s">
        <v>322</v>
      </c>
      <c r="R8" s="199" t="s">
        <v>480</v>
      </c>
      <c r="S8" s="199" t="s">
        <v>481</v>
      </c>
      <c r="T8" s="199" t="s">
        <v>429</v>
      </c>
      <c r="U8" s="199" t="s">
        <v>204</v>
      </c>
      <c r="V8" s="76"/>
      <c r="W8" s="76"/>
    </row>
    <row r="9" spans="2:28" ht="19.5" hidden="1" x14ac:dyDescent="0.35">
      <c r="B9" s="70"/>
      <c r="C9" s="3"/>
      <c r="D9" s="217" t="s">
        <v>70</v>
      </c>
      <c r="E9" s="208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78"/>
      <c r="W9" s="78"/>
    </row>
    <row r="10" spans="2:28" ht="15.75" hidden="1" customHeight="1" x14ac:dyDescent="0.35">
      <c r="B10" s="70"/>
      <c r="C10" s="3"/>
      <c r="D10" s="217" t="s">
        <v>374</v>
      </c>
      <c r="E10" s="208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78"/>
      <c r="W10" s="78"/>
    </row>
    <row r="11" spans="2:28" ht="15.75" hidden="1" customHeight="1" x14ac:dyDescent="0.35">
      <c r="B11" s="70"/>
      <c r="C11" s="3"/>
      <c r="D11" s="217" t="s">
        <v>476</v>
      </c>
      <c r="E11" s="209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78"/>
      <c r="W11" s="78"/>
    </row>
    <row r="12" spans="2:28" s="83" customFormat="1" ht="18.75" hidden="1" customHeight="1" x14ac:dyDescent="0.35">
      <c r="B12" s="81"/>
      <c r="C12" s="325" t="s">
        <v>36</v>
      </c>
      <c r="D12" s="314" t="s">
        <v>335</v>
      </c>
      <c r="E12" s="209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82"/>
      <c r="W12" s="82"/>
      <c r="AA12" s="341">
        <f>SUM(F12:R12)-S12</f>
        <v>0</v>
      </c>
      <c r="AB12" s="341">
        <f>+U12-S12-T12</f>
        <v>0</v>
      </c>
    </row>
    <row r="13" spans="2:28" s="83" customFormat="1" ht="18.75" hidden="1" customHeight="1" x14ac:dyDescent="0.35">
      <c r="B13" s="81"/>
      <c r="C13" s="326" t="s">
        <v>38</v>
      </c>
      <c r="D13" s="327" t="s">
        <v>336</v>
      </c>
      <c r="E13" s="20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82"/>
      <c r="W13" s="82"/>
      <c r="AA13" s="341">
        <f t="shared" ref="AA13:AA49" si="0">SUM(F13:R13)-S13</f>
        <v>0</v>
      </c>
      <c r="AB13" s="341">
        <f t="shared" ref="AB13:AB49" si="1">+U13-S13-T13</f>
        <v>0</v>
      </c>
    </row>
    <row r="14" spans="2:28" ht="18.75" hidden="1" customHeight="1" x14ac:dyDescent="0.35">
      <c r="B14" s="70"/>
      <c r="C14" s="328" t="s">
        <v>39</v>
      </c>
      <c r="D14" s="329" t="s">
        <v>337</v>
      </c>
      <c r="E14" s="2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78"/>
      <c r="W14" s="78"/>
      <c r="AA14" s="341">
        <f t="shared" si="0"/>
        <v>0</v>
      </c>
      <c r="AB14" s="341">
        <f t="shared" si="1"/>
        <v>0</v>
      </c>
    </row>
    <row r="15" spans="2:28" ht="18.75" hidden="1" customHeight="1" x14ac:dyDescent="0.35">
      <c r="B15" s="70"/>
      <c r="C15" s="328" t="s">
        <v>40</v>
      </c>
      <c r="D15" s="329" t="s">
        <v>338</v>
      </c>
      <c r="E15" s="2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78"/>
      <c r="W15" s="78"/>
      <c r="AA15" s="341">
        <f t="shared" si="0"/>
        <v>0</v>
      </c>
      <c r="AB15" s="341">
        <f t="shared" si="1"/>
        <v>0</v>
      </c>
    </row>
    <row r="16" spans="2:28" s="83" customFormat="1" ht="18.75" hidden="1" customHeight="1" x14ac:dyDescent="0.35">
      <c r="B16" s="81"/>
      <c r="C16" s="326" t="s">
        <v>50</v>
      </c>
      <c r="D16" s="330" t="s">
        <v>339</v>
      </c>
      <c r="E16" s="209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82"/>
      <c r="W16" s="82"/>
      <c r="AA16" s="341">
        <f t="shared" si="0"/>
        <v>0</v>
      </c>
      <c r="AB16" s="341">
        <f t="shared" si="1"/>
        <v>0</v>
      </c>
    </row>
    <row r="17" spans="2:28" ht="18.75" hidden="1" customHeight="1" x14ac:dyDescent="0.35">
      <c r="B17" s="70"/>
      <c r="C17" s="325" t="s">
        <v>60</v>
      </c>
      <c r="D17" s="329" t="s">
        <v>469</v>
      </c>
      <c r="E17" s="210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78"/>
      <c r="W17" s="78"/>
      <c r="AA17" s="341">
        <f t="shared" si="0"/>
        <v>0</v>
      </c>
      <c r="AB17" s="341">
        <f t="shared" si="1"/>
        <v>0</v>
      </c>
    </row>
    <row r="18" spans="2:28" s="83" customFormat="1" ht="18.75" hidden="1" customHeight="1" x14ac:dyDescent="0.35">
      <c r="B18" s="81"/>
      <c r="C18" s="326" t="s">
        <v>61</v>
      </c>
      <c r="D18" s="331" t="s">
        <v>470</v>
      </c>
      <c r="E18" s="211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82"/>
      <c r="W18" s="82"/>
      <c r="AA18" s="341">
        <f t="shared" si="0"/>
        <v>0</v>
      </c>
      <c r="AB18" s="341">
        <f t="shared" si="1"/>
        <v>0</v>
      </c>
    </row>
    <row r="19" spans="2:28" s="83" customFormat="1" ht="18.75" hidden="1" customHeight="1" x14ac:dyDescent="0.35">
      <c r="B19" s="81"/>
      <c r="C19" s="325" t="s">
        <v>62</v>
      </c>
      <c r="D19" s="332" t="s">
        <v>471</v>
      </c>
      <c r="E19" s="211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82"/>
      <c r="W19" s="82"/>
      <c r="AA19" s="341">
        <f t="shared" si="0"/>
        <v>0</v>
      </c>
      <c r="AB19" s="341">
        <f t="shared" si="1"/>
        <v>0</v>
      </c>
    </row>
    <row r="20" spans="2:28" s="83" customFormat="1" ht="18.75" hidden="1" customHeight="1" x14ac:dyDescent="0.35">
      <c r="B20" s="81"/>
      <c r="C20" s="325" t="s">
        <v>63</v>
      </c>
      <c r="D20" s="333" t="s">
        <v>181</v>
      </c>
      <c r="E20" s="210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82"/>
      <c r="W20" s="82"/>
      <c r="AA20" s="341">
        <f t="shared" si="0"/>
        <v>0</v>
      </c>
      <c r="AB20" s="341">
        <f t="shared" si="1"/>
        <v>0</v>
      </c>
    </row>
    <row r="21" spans="2:28" s="83" customFormat="1" ht="18.75" hidden="1" customHeight="1" x14ac:dyDescent="0.35">
      <c r="B21" s="81"/>
      <c r="C21" s="325" t="s">
        <v>76</v>
      </c>
      <c r="D21" s="331" t="s">
        <v>472</v>
      </c>
      <c r="E21" s="21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298"/>
      <c r="T21" s="300"/>
      <c r="U21" s="298"/>
      <c r="V21" s="82"/>
      <c r="W21" s="82"/>
      <c r="AA21" s="341">
        <f t="shared" si="0"/>
        <v>0</v>
      </c>
      <c r="AB21" s="341">
        <f t="shared" si="1"/>
        <v>0</v>
      </c>
    </row>
    <row r="22" spans="2:28" ht="18.75" hidden="1" customHeight="1" x14ac:dyDescent="0.35">
      <c r="B22" s="70"/>
      <c r="C22" s="325" t="s">
        <v>79</v>
      </c>
      <c r="D22" s="331" t="s">
        <v>473</v>
      </c>
      <c r="E22" s="212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78"/>
      <c r="W22" s="78"/>
      <c r="AA22" s="341">
        <f t="shared" si="0"/>
        <v>0</v>
      </c>
      <c r="AB22" s="341">
        <f t="shared" si="1"/>
        <v>0</v>
      </c>
    </row>
    <row r="23" spans="2:28" ht="18.75" hidden="1" customHeight="1" x14ac:dyDescent="0.35">
      <c r="B23" s="70"/>
      <c r="C23" s="326" t="s">
        <v>80</v>
      </c>
      <c r="D23" s="331" t="s">
        <v>474</v>
      </c>
      <c r="E23" s="212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78"/>
      <c r="W23" s="78"/>
      <c r="AA23" s="341">
        <f t="shared" si="0"/>
        <v>0</v>
      </c>
      <c r="AB23" s="341">
        <f t="shared" si="1"/>
        <v>0</v>
      </c>
    </row>
    <row r="24" spans="2:28" s="83" customFormat="1" ht="18.75" hidden="1" customHeight="1" x14ac:dyDescent="0.35">
      <c r="B24" s="81"/>
      <c r="C24" s="326" t="s">
        <v>81</v>
      </c>
      <c r="D24" s="331" t="s">
        <v>178</v>
      </c>
      <c r="E24" s="209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298"/>
      <c r="R24" s="300"/>
      <c r="S24" s="300"/>
      <c r="T24" s="300"/>
      <c r="U24" s="298"/>
      <c r="V24" s="82"/>
      <c r="W24" s="82"/>
      <c r="AA24" s="341">
        <f t="shared" si="0"/>
        <v>0</v>
      </c>
      <c r="AB24" s="341">
        <f t="shared" si="1"/>
        <v>0</v>
      </c>
    </row>
    <row r="25" spans="2:28" s="83" customFormat="1" ht="18.75" hidden="1" customHeight="1" x14ac:dyDescent="0.35">
      <c r="B25" s="81"/>
      <c r="C25" s="334" t="s">
        <v>196</v>
      </c>
      <c r="D25" s="331" t="s">
        <v>179</v>
      </c>
      <c r="E25" s="213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82"/>
      <c r="W25" s="82"/>
      <c r="AA25" s="341">
        <f t="shared" si="0"/>
        <v>0</v>
      </c>
      <c r="AB25" s="341">
        <f t="shared" si="1"/>
        <v>0</v>
      </c>
    </row>
    <row r="26" spans="2:28" s="83" customFormat="1" ht="19.5" hidden="1" x14ac:dyDescent="0.35">
      <c r="B26" s="81"/>
      <c r="C26" s="334" t="s">
        <v>197</v>
      </c>
      <c r="D26" s="331" t="s">
        <v>180</v>
      </c>
      <c r="E26" s="209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82"/>
      <c r="W26" s="82"/>
      <c r="AA26" s="341">
        <f t="shared" si="0"/>
        <v>0</v>
      </c>
      <c r="AB26" s="341">
        <f t="shared" si="1"/>
        <v>0</v>
      </c>
    </row>
    <row r="27" spans="2:28" s="83" customFormat="1" ht="18.75" hidden="1" customHeight="1" x14ac:dyDescent="0.35">
      <c r="B27" s="81"/>
      <c r="C27" s="334" t="s">
        <v>198</v>
      </c>
      <c r="D27" s="331" t="s">
        <v>20</v>
      </c>
      <c r="E27" s="209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82"/>
      <c r="W27" s="82"/>
      <c r="AA27" s="341">
        <f t="shared" si="0"/>
        <v>0</v>
      </c>
      <c r="AB27" s="341">
        <f t="shared" si="1"/>
        <v>0</v>
      </c>
    </row>
    <row r="28" spans="2:28" s="83" customFormat="1" ht="19.5" hidden="1" x14ac:dyDescent="0.35">
      <c r="B28" s="301"/>
      <c r="C28" s="335"/>
      <c r="D28" s="336" t="s">
        <v>475</v>
      </c>
      <c r="E28" s="339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82"/>
      <c r="W28" s="82"/>
      <c r="AA28" s="341">
        <f t="shared" si="0"/>
        <v>0</v>
      </c>
      <c r="AB28" s="341">
        <f t="shared" si="1"/>
        <v>0</v>
      </c>
    </row>
    <row r="29" spans="2:28" s="83" customFormat="1" ht="19.5" x14ac:dyDescent="0.35">
      <c r="B29" s="81"/>
      <c r="C29" s="325"/>
      <c r="D29" s="337"/>
      <c r="E29" s="209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82"/>
      <c r="W29" s="82"/>
      <c r="AA29" s="341">
        <f t="shared" si="0"/>
        <v>0</v>
      </c>
      <c r="AB29" s="341">
        <f t="shared" si="1"/>
        <v>0</v>
      </c>
    </row>
    <row r="30" spans="2:28" s="83" customFormat="1" ht="19.5" x14ac:dyDescent="0.35">
      <c r="B30" s="81"/>
      <c r="C30" s="325"/>
      <c r="D30" s="338" t="s">
        <v>0</v>
      </c>
      <c r="E30" s="209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  <c r="S30" s="300"/>
      <c r="T30" s="300"/>
      <c r="U30" s="300"/>
      <c r="V30" s="82"/>
      <c r="W30" s="82"/>
      <c r="AA30" s="341">
        <f t="shared" si="0"/>
        <v>0</v>
      </c>
      <c r="AB30" s="341">
        <f t="shared" si="1"/>
        <v>0</v>
      </c>
    </row>
    <row r="31" spans="2:28" s="83" customFormat="1" ht="19.5" x14ac:dyDescent="0.35">
      <c r="B31" s="81"/>
      <c r="C31" s="325"/>
      <c r="D31" s="217" t="s">
        <v>374</v>
      </c>
      <c r="E31" s="209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82"/>
      <c r="W31" s="82"/>
      <c r="AA31" s="341">
        <f t="shared" si="0"/>
        <v>0</v>
      </c>
      <c r="AB31" s="341">
        <f t="shared" si="1"/>
        <v>0</v>
      </c>
    </row>
    <row r="32" spans="2:28" s="83" customFormat="1" ht="19.5" x14ac:dyDescent="0.35">
      <c r="B32" s="81"/>
      <c r="C32" s="325"/>
      <c r="D32" s="217" t="s">
        <v>610</v>
      </c>
      <c r="E32" s="209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82"/>
      <c r="W32" s="82"/>
      <c r="AA32" s="341">
        <f t="shared" si="0"/>
        <v>0</v>
      </c>
      <c r="AB32" s="341">
        <f t="shared" si="1"/>
        <v>0</v>
      </c>
    </row>
    <row r="33" spans="2:28" s="83" customFormat="1" ht="19.5" x14ac:dyDescent="0.35">
      <c r="B33" s="81"/>
      <c r="C33" s="325" t="s">
        <v>36</v>
      </c>
      <c r="D33" s="330" t="s">
        <v>356</v>
      </c>
      <c r="E33" s="209"/>
      <c r="F33" s="298">
        <v>2600000</v>
      </c>
      <c r="G33" s="298">
        <v>0</v>
      </c>
      <c r="H33" s="298">
        <v>0</v>
      </c>
      <c r="I33" s="298">
        <v>1065</v>
      </c>
      <c r="J33" s="298">
        <v>136811</v>
      </c>
      <c r="K33" s="298">
        <v>-27570</v>
      </c>
      <c r="L33" s="298">
        <v>0</v>
      </c>
      <c r="M33" s="298">
        <v>0</v>
      </c>
      <c r="N33" s="298">
        <v>29011</v>
      </c>
      <c r="O33" s="298">
        <v>-1706</v>
      </c>
      <c r="P33" s="298">
        <v>1721459</v>
      </c>
      <c r="Q33" s="298">
        <v>377998</v>
      </c>
      <c r="R33" s="298">
        <v>0</v>
      </c>
      <c r="S33" s="298">
        <v>4837068</v>
      </c>
      <c r="T33" s="298">
        <v>0</v>
      </c>
      <c r="U33" s="298">
        <v>4837068</v>
      </c>
      <c r="V33" s="82"/>
      <c r="W33" s="82"/>
      <c r="AA33" s="341">
        <f t="shared" si="0"/>
        <v>0</v>
      </c>
      <c r="AB33" s="341">
        <f t="shared" si="1"/>
        <v>0</v>
      </c>
    </row>
    <row r="34" spans="2:28" s="83" customFormat="1" ht="19.5" x14ac:dyDescent="0.35">
      <c r="B34" s="81"/>
      <c r="C34" s="326" t="s">
        <v>38</v>
      </c>
      <c r="D34" s="327" t="s">
        <v>336</v>
      </c>
      <c r="E34" s="209"/>
      <c r="F34" s="298">
        <v>0</v>
      </c>
      <c r="G34" s="298">
        <v>0</v>
      </c>
      <c r="H34" s="298">
        <v>0</v>
      </c>
      <c r="I34" s="298">
        <v>0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98">
        <v>0</v>
      </c>
      <c r="P34" s="298">
        <v>0</v>
      </c>
      <c r="Q34" s="298">
        <v>0</v>
      </c>
      <c r="R34" s="298">
        <v>0</v>
      </c>
      <c r="S34" s="298">
        <v>0</v>
      </c>
      <c r="T34" s="298">
        <v>0</v>
      </c>
      <c r="U34" s="298">
        <v>0</v>
      </c>
      <c r="V34" s="82"/>
      <c r="W34" s="82"/>
      <c r="AA34" s="341">
        <f t="shared" si="0"/>
        <v>0</v>
      </c>
      <c r="AB34" s="341">
        <f t="shared" si="1"/>
        <v>0</v>
      </c>
    </row>
    <row r="35" spans="2:28" s="83" customFormat="1" ht="19.5" x14ac:dyDescent="0.35">
      <c r="B35" s="81"/>
      <c r="C35" s="328" t="s">
        <v>39</v>
      </c>
      <c r="D35" s="329" t="s">
        <v>337</v>
      </c>
      <c r="E35" s="209"/>
      <c r="F35" s="300">
        <v>0</v>
      </c>
      <c r="G35" s="300">
        <v>0</v>
      </c>
      <c r="H35" s="300">
        <v>0</v>
      </c>
      <c r="I35" s="300">
        <v>0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300">
        <v>0</v>
      </c>
      <c r="P35" s="300">
        <v>0</v>
      </c>
      <c r="Q35" s="300">
        <v>0</v>
      </c>
      <c r="R35" s="300">
        <v>0</v>
      </c>
      <c r="S35" s="300">
        <v>0</v>
      </c>
      <c r="T35" s="300">
        <v>0</v>
      </c>
      <c r="U35" s="300">
        <v>0</v>
      </c>
      <c r="V35" s="82"/>
      <c r="W35" s="82"/>
      <c r="AA35" s="341">
        <f t="shared" si="0"/>
        <v>0</v>
      </c>
      <c r="AB35" s="341">
        <f t="shared" si="1"/>
        <v>0</v>
      </c>
    </row>
    <row r="36" spans="2:28" s="83" customFormat="1" ht="32.25" customHeight="1" x14ac:dyDescent="0.35">
      <c r="B36" s="81"/>
      <c r="C36" s="405" t="s">
        <v>40</v>
      </c>
      <c r="D36" s="492" t="s">
        <v>338</v>
      </c>
      <c r="E36" s="209"/>
      <c r="F36" s="300">
        <v>0</v>
      </c>
      <c r="G36" s="300">
        <v>0</v>
      </c>
      <c r="H36" s="300">
        <v>0</v>
      </c>
      <c r="I36" s="300">
        <v>0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300">
        <v>0</v>
      </c>
      <c r="P36" s="300">
        <v>0</v>
      </c>
      <c r="Q36" s="300">
        <v>0</v>
      </c>
      <c r="R36" s="300">
        <v>0</v>
      </c>
      <c r="S36" s="300">
        <v>0</v>
      </c>
      <c r="T36" s="300">
        <v>0</v>
      </c>
      <c r="U36" s="300">
        <v>0</v>
      </c>
      <c r="V36" s="82"/>
      <c r="W36" s="82"/>
      <c r="AA36" s="341">
        <f t="shared" si="0"/>
        <v>0</v>
      </c>
      <c r="AB36" s="341">
        <f t="shared" si="1"/>
        <v>0</v>
      </c>
    </row>
    <row r="37" spans="2:28" s="83" customFormat="1" ht="19.5" x14ac:dyDescent="0.35">
      <c r="B37" s="81"/>
      <c r="C37" s="412" t="s">
        <v>50</v>
      </c>
      <c r="D37" s="487" t="s">
        <v>339</v>
      </c>
      <c r="E37" s="209"/>
      <c r="F37" s="298">
        <v>2600000</v>
      </c>
      <c r="G37" s="298">
        <v>0</v>
      </c>
      <c r="H37" s="298">
        <v>0</v>
      </c>
      <c r="I37" s="298">
        <v>1065</v>
      </c>
      <c r="J37" s="298">
        <v>136811</v>
      </c>
      <c r="K37" s="298">
        <v>-27570</v>
      </c>
      <c r="L37" s="298">
        <v>0</v>
      </c>
      <c r="M37" s="298">
        <v>0</v>
      </c>
      <c r="N37" s="298">
        <v>29011</v>
      </c>
      <c r="O37" s="298">
        <v>-1706</v>
      </c>
      <c r="P37" s="298">
        <v>1721459</v>
      </c>
      <c r="Q37" s="298">
        <v>377998</v>
      </c>
      <c r="R37" s="298">
        <v>0</v>
      </c>
      <c r="S37" s="298">
        <v>4837068</v>
      </c>
      <c r="T37" s="298">
        <v>0</v>
      </c>
      <c r="U37" s="298">
        <v>4837068</v>
      </c>
      <c r="V37" s="82"/>
      <c r="W37" s="82"/>
      <c r="AA37" s="341">
        <f t="shared" si="0"/>
        <v>0</v>
      </c>
      <c r="AB37" s="341">
        <f t="shared" si="1"/>
        <v>0</v>
      </c>
    </row>
    <row r="38" spans="2:28" ht="19.5" x14ac:dyDescent="0.35">
      <c r="B38" s="70"/>
      <c r="C38" s="414" t="s">
        <v>60</v>
      </c>
      <c r="D38" s="488" t="s">
        <v>469</v>
      </c>
      <c r="E38" s="212"/>
      <c r="F38" s="298">
        <v>0</v>
      </c>
      <c r="G38" s="298">
        <v>0</v>
      </c>
      <c r="H38" s="298">
        <v>0</v>
      </c>
      <c r="I38" s="298">
        <v>0</v>
      </c>
      <c r="J38" s="298">
        <v>42</v>
      </c>
      <c r="K38" s="298">
        <v>0</v>
      </c>
      <c r="L38" s="298">
        <v>0</v>
      </c>
      <c r="M38" s="298">
        <v>0</v>
      </c>
      <c r="N38" s="298">
        <v>-73634</v>
      </c>
      <c r="O38" s="298">
        <v>1706</v>
      </c>
      <c r="P38" s="298">
        <v>0</v>
      </c>
      <c r="Q38" s="298">
        <v>0</v>
      </c>
      <c r="R38" s="298">
        <v>590851</v>
      </c>
      <c r="S38" s="298">
        <v>518965</v>
      </c>
      <c r="T38" s="298">
        <v>0</v>
      </c>
      <c r="U38" s="298">
        <v>518965</v>
      </c>
      <c r="V38" s="78"/>
      <c r="W38" s="78"/>
      <c r="AA38" s="341">
        <f t="shared" si="0"/>
        <v>0</v>
      </c>
      <c r="AB38" s="341">
        <f t="shared" si="1"/>
        <v>0</v>
      </c>
    </row>
    <row r="39" spans="2:28" ht="19.5" x14ac:dyDescent="0.35">
      <c r="B39" s="70"/>
      <c r="C39" s="412" t="s">
        <v>61</v>
      </c>
      <c r="D39" s="488" t="s">
        <v>470</v>
      </c>
      <c r="E39" s="212"/>
      <c r="F39" s="298">
        <v>0</v>
      </c>
      <c r="G39" s="298">
        <v>0</v>
      </c>
      <c r="H39" s="298">
        <v>0</v>
      </c>
      <c r="I39" s="298">
        <v>0</v>
      </c>
      <c r="J39" s="298">
        <v>0</v>
      </c>
      <c r="K39" s="298">
        <v>0</v>
      </c>
      <c r="L39" s="298">
        <v>0</v>
      </c>
      <c r="M39" s="298">
        <v>0</v>
      </c>
      <c r="N39" s="298">
        <v>0</v>
      </c>
      <c r="O39" s="298">
        <v>0</v>
      </c>
      <c r="P39" s="298">
        <v>0</v>
      </c>
      <c r="Q39" s="298">
        <v>0</v>
      </c>
      <c r="R39" s="298">
        <v>0</v>
      </c>
      <c r="S39" s="298">
        <v>0</v>
      </c>
      <c r="T39" s="298">
        <v>0</v>
      </c>
      <c r="U39" s="298">
        <v>0</v>
      </c>
      <c r="V39" s="78"/>
      <c r="W39" s="78"/>
      <c r="AA39" s="341">
        <f t="shared" si="0"/>
        <v>0</v>
      </c>
      <c r="AB39" s="341">
        <f t="shared" si="1"/>
        <v>0</v>
      </c>
    </row>
    <row r="40" spans="2:28" s="83" customFormat="1" ht="33" x14ac:dyDescent="0.35">
      <c r="B40" s="81"/>
      <c r="C40" s="414" t="s">
        <v>62</v>
      </c>
      <c r="D40" s="313" t="s">
        <v>471</v>
      </c>
      <c r="E40" s="212"/>
      <c r="F40" s="298">
        <v>0</v>
      </c>
      <c r="G40" s="298">
        <v>0</v>
      </c>
      <c r="H40" s="298">
        <v>0</v>
      </c>
      <c r="I40" s="298">
        <v>0</v>
      </c>
      <c r="J40" s="298">
        <v>0</v>
      </c>
      <c r="K40" s="298">
        <v>0</v>
      </c>
      <c r="L40" s="298">
        <v>0</v>
      </c>
      <c r="M40" s="298">
        <v>0</v>
      </c>
      <c r="N40" s="298">
        <v>0</v>
      </c>
      <c r="O40" s="298">
        <v>0</v>
      </c>
      <c r="P40" s="298">
        <v>0</v>
      </c>
      <c r="Q40" s="298">
        <v>0</v>
      </c>
      <c r="R40" s="298">
        <v>0</v>
      </c>
      <c r="S40" s="298">
        <v>0</v>
      </c>
      <c r="T40" s="298">
        <v>0</v>
      </c>
      <c r="U40" s="298">
        <v>0</v>
      </c>
      <c r="V40" s="82"/>
      <c r="W40" s="82"/>
      <c r="AA40" s="341">
        <f t="shared" si="0"/>
        <v>0</v>
      </c>
      <c r="AB40" s="341">
        <f t="shared" si="1"/>
        <v>0</v>
      </c>
    </row>
    <row r="41" spans="2:28" s="83" customFormat="1" ht="19.5" x14ac:dyDescent="0.35">
      <c r="B41" s="81"/>
      <c r="C41" s="414" t="s">
        <v>63</v>
      </c>
      <c r="D41" s="469" t="s">
        <v>181</v>
      </c>
      <c r="E41" s="212"/>
      <c r="F41" s="298">
        <v>0</v>
      </c>
      <c r="G41" s="298">
        <v>0</v>
      </c>
      <c r="H41" s="298">
        <v>0</v>
      </c>
      <c r="I41" s="298">
        <v>0</v>
      </c>
      <c r="J41" s="298">
        <v>0</v>
      </c>
      <c r="K41" s="298">
        <v>0</v>
      </c>
      <c r="L41" s="298">
        <v>0</v>
      </c>
      <c r="M41" s="298">
        <v>0</v>
      </c>
      <c r="N41" s="298">
        <v>0</v>
      </c>
      <c r="O41" s="298">
        <v>0</v>
      </c>
      <c r="P41" s="298">
        <v>0</v>
      </c>
      <c r="Q41" s="298">
        <v>0</v>
      </c>
      <c r="R41" s="298">
        <v>0</v>
      </c>
      <c r="S41" s="298">
        <v>0</v>
      </c>
      <c r="T41" s="298">
        <v>0</v>
      </c>
      <c r="U41" s="298">
        <v>0</v>
      </c>
      <c r="V41" s="82"/>
      <c r="W41" s="82"/>
      <c r="AA41" s="341">
        <f t="shared" si="0"/>
        <v>0</v>
      </c>
      <c r="AB41" s="341">
        <f t="shared" si="1"/>
        <v>0</v>
      </c>
    </row>
    <row r="42" spans="2:28" s="83" customFormat="1" ht="19.5" x14ac:dyDescent="0.35">
      <c r="B42" s="81"/>
      <c r="C42" s="414" t="s">
        <v>76</v>
      </c>
      <c r="D42" s="488" t="s">
        <v>472</v>
      </c>
      <c r="E42" s="212"/>
      <c r="F42" s="298">
        <v>0</v>
      </c>
      <c r="G42" s="298">
        <v>0</v>
      </c>
      <c r="H42" s="298">
        <v>0</v>
      </c>
      <c r="I42" s="298">
        <v>0</v>
      </c>
      <c r="J42" s="298">
        <v>0</v>
      </c>
      <c r="K42" s="298">
        <v>0</v>
      </c>
      <c r="L42" s="298">
        <v>0</v>
      </c>
      <c r="M42" s="298">
        <v>0</v>
      </c>
      <c r="N42" s="298">
        <v>0</v>
      </c>
      <c r="O42" s="298">
        <v>0</v>
      </c>
      <c r="P42" s="298">
        <v>0</v>
      </c>
      <c r="Q42" s="298">
        <v>0</v>
      </c>
      <c r="R42" s="298">
        <v>0</v>
      </c>
      <c r="S42" s="298">
        <v>0</v>
      </c>
      <c r="T42" s="298">
        <v>0</v>
      </c>
      <c r="U42" s="298">
        <v>0</v>
      </c>
      <c r="V42" s="82"/>
      <c r="W42" s="82"/>
      <c r="AA42" s="341">
        <f t="shared" si="0"/>
        <v>0</v>
      </c>
      <c r="AB42" s="341">
        <f t="shared" si="1"/>
        <v>0</v>
      </c>
    </row>
    <row r="43" spans="2:28" s="83" customFormat="1" ht="19.5" x14ac:dyDescent="0.35">
      <c r="B43" s="81"/>
      <c r="C43" s="414" t="s">
        <v>79</v>
      </c>
      <c r="D43" s="488" t="s">
        <v>473</v>
      </c>
      <c r="E43" s="212"/>
      <c r="F43" s="298">
        <v>0</v>
      </c>
      <c r="G43" s="298">
        <v>0</v>
      </c>
      <c r="H43" s="298">
        <v>0</v>
      </c>
      <c r="I43" s="298">
        <v>0</v>
      </c>
      <c r="J43" s="298">
        <v>0</v>
      </c>
      <c r="K43" s="298">
        <v>0</v>
      </c>
      <c r="L43" s="298">
        <v>0</v>
      </c>
      <c r="M43" s="298">
        <v>0</v>
      </c>
      <c r="N43" s="298">
        <v>0</v>
      </c>
      <c r="O43" s="298">
        <v>0</v>
      </c>
      <c r="P43" s="298">
        <v>0</v>
      </c>
      <c r="Q43" s="298">
        <v>0</v>
      </c>
      <c r="R43" s="298">
        <v>0</v>
      </c>
      <c r="S43" s="298">
        <v>0</v>
      </c>
      <c r="T43" s="298">
        <v>0</v>
      </c>
      <c r="U43" s="298">
        <v>0</v>
      </c>
      <c r="V43" s="82"/>
      <c r="W43" s="82"/>
      <c r="AA43" s="341">
        <f t="shared" si="0"/>
        <v>0</v>
      </c>
      <c r="AB43" s="341">
        <f t="shared" si="1"/>
        <v>0</v>
      </c>
    </row>
    <row r="44" spans="2:28" s="83" customFormat="1" ht="19.5" x14ac:dyDescent="0.35">
      <c r="B44" s="81"/>
      <c r="C44" s="412" t="s">
        <v>80</v>
      </c>
      <c r="D44" s="488" t="s">
        <v>474</v>
      </c>
      <c r="E44" s="212"/>
      <c r="F44" s="298">
        <v>0</v>
      </c>
      <c r="G44" s="298">
        <v>0</v>
      </c>
      <c r="H44" s="298">
        <v>0</v>
      </c>
      <c r="I44" s="298">
        <v>978</v>
      </c>
      <c r="J44" s="298">
        <v>0</v>
      </c>
      <c r="K44" s="298">
        <v>0</v>
      </c>
      <c r="L44" s="298">
        <v>0</v>
      </c>
      <c r="M44" s="298">
        <v>0</v>
      </c>
      <c r="N44" s="298">
        <v>0</v>
      </c>
      <c r="O44" s="298">
        <v>0</v>
      </c>
      <c r="P44" s="298">
        <v>705</v>
      </c>
      <c r="Q44" s="298">
        <v>0</v>
      </c>
      <c r="R44" s="298">
        <v>0</v>
      </c>
      <c r="S44" s="298">
        <v>1683</v>
      </c>
      <c r="T44" s="298">
        <v>0</v>
      </c>
      <c r="U44" s="298">
        <v>1683</v>
      </c>
      <c r="V44" s="82"/>
      <c r="W44" s="82"/>
      <c r="AA44" s="341">
        <f t="shared" si="0"/>
        <v>0</v>
      </c>
      <c r="AB44" s="341">
        <f t="shared" si="1"/>
        <v>0</v>
      </c>
    </row>
    <row r="45" spans="2:28" s="83" customFormat="1" ht="19.5" x14ac:dyDescent="0.35">
      <c r="B45" s="81"/>
      <c r="C45" s="412" t="s">
        <v>81</v>
      </c>
      <c r="D45" s="488" t="s">
        <v>178</v>
      </c>
      <c r="E45" s="212"/>
      <c r="F45" s="298">
        <v>0</v>
      </c>
      <c r="G45" s="298">
        <v>0</v>
      </c>
      <c r="H45" s="298">
        <v>0</v>
      </c>
      <c r="I45" s="298">
        <v>0</v>
      </c>
      <c r="J45" s="298">
        <v>0</v>
      </c>
      <c r="K45" s="298">
        <v>0</v>
      </c>
      <c r="L45" s="298">
        <v>0</v>
      </c>
      <c r="M45" s="298">
        <v>0</v>
      </c>
      <c r="N45" s="298">
        <v>0</v>
      </c>
      <c r="O45" s="298">
        <v>0</v>
      </c>
      <c r="P45" s="298">
        <v>378181</v>
      </c>
      <c r="Q45" s="298">
        <v>-378181</v>
      </c>
      <c r="R45" s="298">
        <v>0</v>
      </c>
      <c r="S45" s="298">
        <v>0</v>
      </c>
      <c r="T45" s="298">
        <v>0</v>
      </c>
      <c r="U45" s="298">
        <v>0</v>
      </c>
      <c r="V45" s="82"/>
      <c r="W45" s="82"/>
      <c r="AA45" s="341">
        <f t="shared" si="0"/>
        <v>0</v>
      </c>
      <c r="AB45" s="341">
        <f t="shared" si="1"/>
        <v>0</v>
      </c>
    </row>
    <row r="46" spans="2:28" ht="19.5" x14ac:dyDescent="0.35">
      <c r="B46" s="70"/>
      <c r="C46" s="489" t="s">
        <v>196</v>
      </c>
      <c r="D46" s="490" t="s">
        <v>179</v>
      </c>
      <c r="E46" s="212"/>
      <c r="F46" s="296">
        <v>0</v>
      </c>
      <c r="G46" s="296">
        <v>0</v>
      </c>
      <c r="H46" s="296">
        <v>0</v>
      </c>
      <c r="I46" s="296">
        <v>0</v>
      </c>
      <c r="J46" s="296">
        <v>0</v>
      </c>
      <c r="K46" s="296">
        <v>0</v>
      </c>
      <c r="L46" s="296">
        <v>0</v>
      </c>
      <c r="M46" s="296">
        <v>0</v>
      </c>
      <c r="N46" s="296">
        <v>0</v>
      </c>
      <c r="O46" s="296">
        <v>0</v>
      </c>
      <c r="P46" s="296">
        <v>0</v>
      </c>
      <c r="Q46" s="296">
        <v>0</v>
      </c>
      <c r="R46" s="296">
        <v>0</v>
      </c>
      <c r="S46" s="296">
        <v>0</v>
      </c>
      <c r="T46" s="296">
        <v>0</v>
      </c>
      <c r="U46" s="296">
        <v>0</v>
      </c>
      <c r="V46" s="78"/>
      <c r="W46" s="78"/>
      <c r="AA46" s="341">
        <f t="shared" si="0"/>
        <v>0</v>
      </c>
      <c r="AB46" s="341">
        <f t="shared" si="1"/>
        <v>0</v>
      </c>
    </row>
    <row r="47" spans="2:28" ht="19.5" x14ac:dyDescent="0.35">
      <c r="B47" s="70"/>
      <c r="C47" s="489" t="s">
        <v>197</v>
      </c>
      <c r="D47" s="490" t="s">
        <v>180</v>
      </c>
      <c r="E47" s="212"/>
      <c r="F47" s="296">
        <v>0</v>
      </c>
      <c r="G47" s="296">
        <v>0</v>
      </c>
      <c r="H47" s="296">
        <v>0</v>
      </c>
      <c r="I47" s="296">
        <v>0</v>
      </c>
      <c r="J47" s="296">
        <v>0</v>
      </c>
      <c r="K47" s="296">
        <v>0</v>
      </c>
      <c r="L47" s="296">
        <v>0</v>
      </c>
      <c r="M47" s="296">
        <v>0</v>
      </c>
      <c r="N47" s="296">
        <v>0</v>
      </c>
      <c r="O47" s="296">
        <v>0</v>
      </c>
      <c r="P47" s="296">
        <v>378181</v>
      </c>
      <c r="Q47" s="296">
        <v>-378181</v>
      </c>
      <c r="R47" s="296">
        <v>0</v>
      </c>
      <c r="S47" s="296">
        <v>0</v>
      </c>
      <c r="T47" s="296">
        <v>0</v>
      </c>
      <c r="U47" s="296">
        <v>0</v>
      </c>
      <c r="V47" s="78"/>
      <c r="W47" s="78"/>
      <c r="AA47" s="341">
        <f t="shared" si="0"/>
        <v>0</v>
      </c>
      <c r="AB47" s="341">
        <f t="shared" si="1"/>
        <v>0</v>
      </c>
    </row>
    <row r="48" spans="2:28" ht="19.5" x14ac:dyDescent="0.35">
      <c r="B48" s="70"/>
      <c r="C48" s="489" t="s">
        <v>198</v>
      </c>
      <c r="D48" s="490" t="s">
        <v>20</v>
      </c>
      <c r="E48" s="209"/>
      <c r="F48" s="296">
        <v>0</v>
      </c>
      <c r="G48" s="296">
        <v>0</v>
      </c>
      <c r="H48" s="296">
        <v>0</v>
      </c>
      <c r="I48" s="296">
        <v>0</v>
      </c>
      <c r="J48" s="296">
        <v>0</v>
      </c>
      <c r="K48" s="296">
        <v>0</v>
      </c>
      <c r="L48" s="296">
        <v>0</v>
      </c>
      <c r="M48" s="296">
        <v>0</v>
      </c>
      <c r="N48" s="296">
        <v>0</v>
      </c>
      <c r="O48" s="296">
        <v>0</v>
      </c>
      <c r="P48" s="296">
        <v>0</v>
      </c>
      <c r="Q48" s="296">
        <v>0</v>
      </c>
      <c r="R48" s="296">
        <v>0</v>
      </c>
      <c r="S48" s="296">
        <v>0</v>
      </c>
      <c r="T48" s="296">
        <v>0</v>
      </c>
      <c r="U48" s="296">
        <v>0</v>
      </c>
      <c r="V48" s="78"/>
      <c r="W48" s="78"/>
      <c r="AA48" s="341">
        <f t="shared" si="0"/>
        <v>0</v>
      </c>
      <c r="AB48" s="341">
        <f t="shared" si="1"/>
        <v>0</v>
      </c>
    </row>
    <row r="49" spans="2:28" s="83" customFormat="1" ht="19.5" x14ac:dyDescent="0.35">
      <c r="B49" s="301"/>
      <c r="C49" s="335"/>
      <c r="D49" s="491" t="s">
        <v>592</v>
      </c>
      <c r="E49" s="214"/>
      <c r="F49" s="299">
        <v>2600000</v>
      </c>
      <c r="G49" s="299">
        <v>0</v>
      </c>
      <c r="H49" s="299">
        <v>0</v>
      </c>
      <c r="I49" s="299">
        <v>2043</v>
      </c>
      <c r="J49" s="299">
        <v>136853</v>
      </c>
      <c r="K49" s="299">
        <v>-27570</v>
      </c>
      <c r="L49" s="299">
        <v>0</v>
      </c>
      <c r="M49" s="299">
        <v>0</v>
      </c>
      <c r="N49" s="299">
        <v>-44623</v>
      </c>
      <c r="O49" s="299">
        <v>0</v>
      </c>
      <c r="P49" s="299">
        <v>2100345</v>
      </c>
      <c r="Q49" s="299">
        <v>-183</v>
      </c>
      <c r="R49" s="299">
        <v>590851</v>
      </c>
      <c r="S49" s="299">
        <v>5357716</v>
      </c>
      <c r="T49" s="299">
        <v>0</v>
      </c>
      <c r="U49" s="299">
        <v>5357716</v>
      </c>
      <c r="V49" s="82"/>
      <c r="W49" s="82"/>
      <c r="AA49" s="341">
        <f t="shared" si="0"/>
        <v>0</v>
      </c>
      <c r="AB49" s="341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40" t="s">
        <v>482</v>
      </c>
    </row>
    <row r="52" spans="2:28" ht="20.100000000000001" customHeight="1" x14ac:dyDescent="0.35">
      <c r="D52" s="340" t="s">
        <v>483</v>
      </c>
    </row>
    <row r="53" spans="2:28" ht="20.100000000000001" customHeight="1" x14ac:dyDescent="0.35">
      <c r="D53" s="340" t="s">
        <v>484</v>
      </c>
    </row>
    <row r="54" spans="2:28" ht="20.100000000000001" customHeight="1" x14ac:dyDescent="0.35">
      <c r="D54" s="340" t="s">
        <v>485</v>
      </c>
    </row>
    <row r="55" spans="2:28" ht="20.100000000000001" customHeight="1" x14ac:dyDescent="0.35">
      <c r="D55" s="340" t="s">
        <v>486</v>
      </c>
    </row>
    <row r="56" spans="2:28" ht="20.100000000000001" customHeight="1" x14ac:dyDescent="0.35">
      <c r="D56" s="340" t="s">
        <v>487</v>
      </c>
    </row>
    <row r="57" spans="2:28" ht="20.100000000000001" customHeight="1" x14ac:dyDescent="0.35">
      <c r="D57" s="340"/>
    </row>
    <row r="59" spans="2:28" ht="20.100000000000001" customHeight="1" x14ac:dyDescent="0.35">
      <c r="E59" s="341">
        <f>+U49-y!H34</f>
        <v>0</v>
      </c>
      <c r="F59" s="341">
        <f t="shared" ref="F59:U59" si="2">+F13-F14-F15</f>
        <v>0</v>
      </c>
      <c r="G59" s="341">
        <f t="shared" si="2"/>
        <v>0</v>
      </c>
      <c r="H59" s="341">
        <f t="shared" si="2"/>
        <v>0</v>
      </c>
      <c r="I59" s="341">
        <f t="shared" si="2"/>
        <v>0</v>
      </c>
      <c r="J59" s="341">
        <f t="shared" si="2"/>
        <v>0</v>
      </c>
      <c r="K59" s="341">
        <f t="shared" si="2"/>
        <v>0</v>
      </c>
      <c r="L59" s="341">
        <f t="shared" si="2"/>
        <v>0</v>
      </c>
      <c r="M59" s="341">
        <f t="shared" si="2"/>
        <v>0</v>
      </c>
      <c r="N59" s="341">
        <f t="shared" si="2"/>
        <v>0</v>
      </c>
      <c r="O59" s="341">
        <f t="shared" si="2"/>
        <v>0</v>
      </c>
      <c r="P59" s="341">
        <f t="shared" si="2"/>
        <v>0</v>
      </c>
      <c r="Q59" s="341">
        <f t="shared" si="2"/>
        <v>0</v>
      </c>
      <c r="R59" s="341">
        <f t="shared" si="2"/>
        <v>0</v>
      </c>
      <c r="S59" s="341">
        <f t="shared" si="2"/>
        <v>0</v>
      </c>
      <c r="T59" s="341">
        <f t="shared" si="2"/>
        <v>0</v>
      </c>
      <c r="U59" s="341">
        <f t="shared" si="2"/>
        <v>0</v>
      </c>
    </row>
    <row r="60" spans="2:28" ht="20.100000000000001" customHeight="1" x14ac:dyDescent="0.35">
      <c r="E60" s="341"/>
      <c r="F60" s="341">
        <f t="shared" ref="F60:U60" si="3">+F16-F12-F13</f>
        <v>0</v>
      </c>
      <c r="G60" s="341">
        <f t="shared" si="3"/>
        <v>0</v>
      </c>
      <c r="H60" s="341">
        <f t="shared" si="3"/>
        <v>0</v>
      </c>
      <c r="I60" s="341">
        <f t="shared" si="3"/>
        <v>0</v>
      </c>
      <c r="J60" s="341">
        <f t="shared" si="3"/>
        <v>0</v>
      </c>
      <c r="K60" s="341">
        <f t="shared" si="3"/>
        <v>0</v>
      </c>
      <c r="L60" s="341">
        <f t="shared" si="3"/>
        <v>0</v>
      </c>
      <c r="M60" s="341">
        <f t="shared" si="3"/>
        <v>0</v>
      </c>
      <c r="N60" s="341">
        <f t="shared" si="3"/>
        <v>0</v>
      </c>
      <c r="O60" s="341">
        <f t="shared" si="3"/>
        <v>0</v>
      </c>
      <c r="P60" s="341">
        <f t="shared" si="3"/>
        <v>0</v>
      </c>
      <c r="Q60" s="341">
        <f t="shared" si="3"/>
        <v>0</v>
      </c>
      <c r="R60" s="341">
        <f t="shared" si="3"/>
        <v>0</v>
      </c>
      <c r="S60" s="341">
        <f t="shared" si="3"/>
        <v>0</v>
      </c>
      <c r="T60" s="341">
        <f t="shared" si="3"/>
        <v>0</v>
      </c>
      <c r="U60" s="341">
        <f t="shared" si="3"/>
        <v>0</v>
      </c>
    </row>
    <row r="61" spans="2:28" ht="20.100000000000001" customHeight="1" x14ac:dyDescent="0.35">
      <c r="E61" s="341"/>
      <c r="F61" s="341">
        <f t="shared" ref="F61:U61" si="4">+F24-F25-F26-F27</f>
        <v>0</v>
      </c>
      <c r="G61" s="341">
        <f t="shared" si="4"/>
        <v>0</v>
      </c>
      <c r="H61" s="341">
        <f t="shared" si="4"/>
        <v>0</v>
      </c>
      <c r="I61" s="341">
        <f t="shared" si="4"/>
        <v>0</v>
      </c>
      <c r="J61" s="341">
        <f t="shared" si="4"/>
        <v>0</v>
      </c>
      <c r="K61" s="341">
        <f t="shared" si="4"/>
        <v>0</v>
      </c>
      <c r="L61" s="341">
        <f t="shared" si="4"/>
        <v>0</v>
      </c>
      <c r="M61" s="341">
        <f t="shared" si="4"/>
        <v>0</v>
      </c>
      <c r="N61" s="341">
        <f t="shared" si="4"/>
        <v>0</v>
      </c>
      <c r="O61" s="341">
        <f t="shared" si="4"/>
        <v>0</v>
      </c>
      <c r="P61" s="341">
        <f t="shared" si="4"/>
        <v>0</v>
      </c>
      <c r="Q61" s="341">
        <f t="shared" si="4"/>
        <v>0</v>
      </c>
      <c r="R61" s="341">
        <f t="shared" si="4"/>
        <v>0</v>
      </c>
      <c r="S61" s="341">
        <f t="shared" si="4"/>
        <v>0</v>
      </c>
      <c r="T61" s="341">
        <f t="shared" si="4"/>
        <v>0</v>
      </c>
      <c r="U61" s="341">
        <f t="shared" si="4"/>
        <v>0</v>
      </c>
    </row>
    <row r="62" spans="2:28" ht="20.100000000000001" customHeight="1" x14ac:dyDescent="0.35">
      <c r="E62" s="341"/>
      <c r="F62" s="341">
        <f t="shared" ref="F62:U62" si="5">+F28-F12-F13-F16-F19-F20-F21-F22-F23-F24</f>
        <v>0</v>
      </c>
      <c r="G62" s="341">
        <f t="shared" si="5"/>
        <v>0</v>
      </c>
      <c r="H62" s="341">
        <f t="shared" si="5"/>
        <v>0</v>
      </c>
      <c r="I62" s="341">
        <f t="shared" si="5"/>
        <v>0</v>
      </c>
      <c r="J62" s="341">
        <f t="shared" si="5"/>
        <v>0</v>
      </c>
      <c r="K62" s="341">
        <f t="shared" si="5"/>
        <v>0</v>
      </c>
      <c r="L62" s="341">
        <f t="shared" si="5"/>
        <v>0</v>
      </c>
      <c r="M62" s="341">
        <f t="shared" si="5"/>
        <v>0</v>
      </c>
      <c r="N62" s="341">
        <f t="shared" si="5"/>
        <v>0</v>
      </c>
      <c r="O62" s="341">
        <f t="shared" si="5"/>
        <v>0</v>
      </c>
      <c r="P62" s="341">
        <f t="shared" si="5"/>
        <v>0</v>
      </c>
      <c r="Q62" s="341">
        <f t="shared" si="5"/>
        <v>0</v>
      </c>
      <c r="R62" s="341">
        <f t="shared" si="5"/>
        <v>0</v>
      </c>
      <c r="S62" s="341">
        <f t="shared" si="5"/>
        <v>0</v>
      </c>
      <c r="T62" s="341">
        <f t="shared" si="5"/>
        <v>0</v>
      </c>
      <c r="U62" s="341">
        <f t="shared" si="5"/>
        <v>0</v>
      </c>
    </row>
    <row r="63" spans="2:28" ht="20.100000000000001" customHeight="1" x14ac:dyDescent="0.35">
      <c r="E63" s="341"/>
      <c r="F63" s="341">
        <f t="shared" ref="F63:U63" si="6">+F34-F35-F36</f>
        <v>0</v>
      </c>
      <c r="G63" s="341">
        <f t="shared" si="6"/>
        <v>0</v>
      </c>
      <c r="H63" s="341">
        <f t="shared" si="6"/>
        <v>0</v>
      </c>
      <c r="I63" s="341">
        <f t="shared" si="6"/>
        <v>0</v>
      </c>
      <c r="J63" s="341">
        <f t="shared" si="6"/>
        <v>0</v>
      </c>
      <c r="K63" s="341">
        <f t="shared" si="6"/>
        <v>0</v>
      </c>
      <c r="L63" s="341">
        <f t="shared" si="6"/>
        <v>0</v>
      </c>
      <c r="M63" s="341">
        <f t="shared" si="6"/>
        <v>0</v>
      </c>
      <c r="N63" s="341">
        <f t="shared" si="6"/>
        <v>0</v>
      </c>
      <c r="O63" s="341">
        <f t="shared" si="6"/>
        <v>0</v>
      </c>
      <c r="P63" s="341">
        <f t="shared" si="6"/>
        <v>0</v>
      </c>
      <c r="Q63" s="341">
        <f t="shared" si="6"/>
        <v>0</v>
      </c>
      <c r="R63" s="341">
        <f t="shared" si="6"/>
        <v>0</v>
      </c>
      <c r="S63" s="341">
        <f t="shared" si="6"/>
        <v>0</v>
      </c>
      <c r="T63" s="341">
        <f t="shared" si="6"/>
        <v>0</v>
      </c>
      <c r="U63" s="341">
        <f t="shared" si="6"/>
        <v>0</v>
      </c>
    </row>
    <row r="64" spans="2:28" ht="20.100000000000001" customHeight="1" x14ac:dyDescent="0.35">
      <c r="E64" s="341"/>
      <c r="F64" s="341">
        <f t="shared" ref="F64:U64" si="7">+F37-F33-F34</f>
        <v>0</v>
      </c>
      <c r="G64" s="341">
        <f t="shared" si="7"/>
        <v>0</v>
      </c>
      <c r="H64" s="341">
        <f t="shared" si="7"/>
        <v>0</v>
      </c>
      <c r="I64" s="341">
        <f t="shared" si="7"/>
        <v>0</v>
      </c>
      <c r="J64" s="341">
        <f t="shared" si="7"/>
        <v>0</v>
      </c>
      <c r="K64" s="341">
        <f t="shared" si="7"/>
        <v>0</v>
      </c>
      <c r="L64" s="341">
        <f t="shared" si="7"/>
        <v>0</v>
      </c>
      <c r="M64" s="341">
        <f t="shared" si="7"/>
        <v>0</v>
      </c>
      <c r="N64" s="341">
        <f t="shared" si="7"/>
        <v>0</v>
      </c>
      <c r="O64" s="341">
        <f t="shared" si="7"/>
        <v>0</v>
      </c>
      <c r="P64" s="341">
        <f t="shared" si="7"/>
        <v>0</v>
      </c>
      <c r="Q64" s="341">
        <f t="shared" si="7"/>
        <v>0</v>
      </c>
      <c r="R64" s="341">
        <f t="shared" si="7"/>
        <v>0</v>
      </c>
      <c r="S64" s="341">
        <f t="shared" si="7"/>
        <v>0</v>
      </c>
      <c r="T64" s="341">
        <f t="shared" si="7"/>
        <v>0</v>
      </c>
      <c r="U64" s="341">
        <f t="shared" si="7"/>
        <v>0</v>
      </c>
    </row>
    <row r="65" spans="5:21" ht="20.100000000000001" customHeight="1" x14ac:dyDescent="0.35">
      <c r="E65" s="341"/>
      <c r="F65" s="341">
        <f t="shared" ref="F65:U65" si="8">+F45-F46-F47-F48</f>
        <v>0</v>
      </c>
      <c r="G65" s="341">
        <f t="shared" si="8"/>
        <v>0</v>
      </c>
      <c r="H65" s="341">
        <f t="shared" si="8"/>
        <v>0</v>
      </c>
      <c r="I65" s="341">
        <f t="shared" si="8"/>
        <v>0</v>
      </c>
      <c r="J65" s="341">
        <f t="shared" si="8"/>
        <v>0</v>
      </c>
      <c r="K65" s="341">
        <f t="shared" si="8"/>
        <v>0</v>
      </c>
      <c r="L65" s="341">
        <f t="shared" si="8"/>
        <v>0</v>
      </c>
      <c r="M65" s="341">
        <f t="shared" si="8"/>
        <v>0</v>
      </c>
      <c r="N65" s="341">
        <f t="shared" si="8"/>
        <v>0</v>
      </c>
      <c r="O65" s="341">
        <f t="shared" si="8"/>
        <v>0</v>
      </c>
      <c r="P65" s="341">
        <f t="shared" si="8"/>
        <v>0</v>
      </c>
      <c r="Q65" s="341">
        <f t="shared" si="8"/>
        <v>0</v>
      </c>
      <c r="R65" s="341">
        <f t="shared" si="8"/>
        <v>0</v>
      </c>
      <c r="S65" s="341">
        <f t="shared" si="8"/>
        <v>0</v>
      </c>
      <c r="T65" s="341">
        <f t="shared" si="8"/>
        <v>0</v>
      </c>
      <c r="U65" s="341">
        <f t="shared" si="8"/>
        <v>0</v>
      </c>
    </row>
    <row r="66" spans="5:21" ht="20.100000000000001" customHeight="1" x14ac:dyDescent="0.35">
      <c r="E66" s="341"/>
      <c r="F66" s="341">
        <f>+F49-SUM(F37:F45)</f>
        <v>0</v>
      </c>
      <c r="G66" s="341">
        <f t="shared" ref="G66:U66" si="9">+G49-SUM(G37:G45)</f>
        <v>0</v>
      </c>
      <c r="H66" s="341">
        <f t="shared" si="9"/>
        <v>0</v>
      </c>
      <c r="I66" s="341">
        <f t="shared" si="9"/>
        <v>0</v>
      </c>
      <c r="J66" s="341">
        <f t="shared" si="9"/>
        <v>0</v>
      </c>
      <c r="K66" s="341">
        <f t="shared" si="9"/>
        <v>0</v>
      </c>
      <c r="L66" s="341">
        <f t="shared" si="9"/>
        <v>0</v>
      </c>
      <c r="M66" s="341">
        <f t="shared" si="9"/>
        <v>0</v>
      </c>
      <c r="N66" s="341">
        <f t="shared" si="9"/>
        <v>0</v>
      </c>
      <c r="O66" s="341">
        <f t="shared" si="9"/>
        <v>0</v>
      </c>
      <c r="P66" s="341">
        <f t="shared" si="9"/>
        <v>0</v>
      </c>
      <c r="Q66" s="341">
        <f t="shared" si="9"/>
        <v>0</v>
      </c>
      <c r="R66" s="341">
        <f t="shared" si="9"/>
        <v>0</v>
      </c>
      <c r="S66" s="341">
        <f t="shared" si="9"/>
        <v>0</v>
      </c>
      <c r="T66" s="341">
        <f t="shared" si="9"/>
        <v>0</v>
      </c>
      <c r="U66" s="341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64" t="s">
        <v>571</v>
      </c>
      <c r="C3" s="465"/>
      <c r="D3" s="465"/>
      <c r="E3" s="465"/>
      <c r="F3" s="465"/>
      <c r="G3" s="465"/>
      <c r="H3" s="494"/>
      <c r="I3" s="494"/>
      <c r="J3" s="494"/>
      <c r="K3" s="494"/>
      <c r="L3" s="494"/>
      <c r="M3" s="494"/>
      <c r="N3" s="494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79"/>
      <c r="E4" s="579"/>
      <c r="F4" s="580"/>
      <c r="G4" s="493"/>
      <c r="H4" s="493"/>
      <c r="I4" s="493"/>
      <c r="J4" s="493"/>
      <c r="K4" s="493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1"/>
      <c r="E5" s="581"/>
      <c r="F5" s="581"/>
      <c r="G5" s="494"/>
      <c r="H5" s="72"/>
      <c r="I5" s="72"/>
      <c r="J5" s="72"/>
      <c r="K5" s="493"/>
      <c r="L5" s="2"/>
      <c r="M5" s="578" t="s">
        <v>358</v>
      </c>
      <c r="N5" s="578"/>
      <c r="O5" s="578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15"/>
      <c r="E7" s="206"/>
      <c r="F7" s="200"/>
      <c r="G7" s="201"/>
      <c r="H7" s="201"/>
      <c r="I7" s="201"/>
      <c r="J7" s="582" t="s">
        <v>477</v>
      </c>
      <c r="K7" s="583"/>
      <c r="L7" s="584"/>
      <c r="M7" s="582" t="s">
        <v>478</v>
      </c>
      <c r="N7" s="583"/>
      <c r="O7" s="584"/>
      <c r="P7" s="202"/>
      <c r="Q7" s="202"/>
      <c r="R7" s="202"/>
      <c r="S7" s="202"/>
      <c r="T7" s="202"/>
      <c r="U7" s="203"/>
    </row>
    <row r="8" spans="2:28" s="77" customFormat="1" ht="93.75" x14ac:dyDescent="0.2">
      <c r="B8" s="74"/>
      <c r="C8" s="75"/>
      <c r="D8" s="216" t="s">
        <v>177</v>
      </c>
      <c r="E8" s="207" t="s">
        <v>601</v>
      </c>
      <c r="F8" s="199" t="s">
        <v>96</v>
      </c>
      <c r="G8" s="199" t="s">
        <v>98</v>
      </c>
      <c r="H8" s="199" t="s">
        <v>99</v>
      </c>
      <c r="I8" s="199" t="s">
        <v>100</v>
      </c>
      <c r="J8" s="199">
        <v>1</v>
      </c>
      <c r="K8" s="199">
        <v>2</v>
      </c>
      <c r="L8" s="199">
        <v>3</v>
      </c>
      <c r="M8" s="199">
        <v>4</v>
      </c>
      <c r="N8" s="199">
        <v>5</v>
      </c>
      <c r="O8" s="199">
        <v>6</v>
      </c>
      <c r="P8" s="199" t="s">
        <v>479</v>
      </c>
      <c r="Q8" s="199" t="s">
        <v>322</v>
      </c>
      <c r="R8" s="199" t="s">
        <v>480</v>
      </c>
      <c r="S8" s="199" t="s">
        <v>481</v>
      </c>
      <c r="T8" s="199" t="s">
        <v>429</v>
      </c>
      <c r="U8" s="199" t="s">
        <v>204</v>
      </c>
      <c r="V8" s="76"/>
      <c r="W8" s="76"/>
    </row>
    <row r="9" spans="2:28" ht="19.5" hidden="1" x14ac:dyDescent="0.35">
      <c r="B9" s="70"/>
      <c r="C9" s="3"/>
      <c r="D9" s="217" t="s">
        <v>70</v>
      </c>
      <c r="E9" s="208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78"/>
      <c r="W9" s="78"/>
    </row>
    <row r="10" spans="2:28" ht="15.75" hidden="1" customHeight="1" x14ac:dyDescent="0.35">
      <c r="B10" s="70"/>
      <c r="C10" s="3"/>
      <c r="D10" s="217" t="s">
        <v>374</v>
      </c>
      <c r="E10" s="208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78"/>
      <c r="W10" s="78"/>
    </row>
    <row r="11" spans="2:28" ht="15.75" hidden="1" customHeight="1" x14ac:dyDescent="0.35">
      <c r="B11" s="70"/>
      <c r="C11" s="3"/>
      <c r="D11" s="217" t="s">
        <v>476</v>
      </c>
      <c r="E11" s="209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78"/>
      <c r="W11" s="78"/>
    </row>
    <row r="12" spans="2:28" s="83" customFormat="1" ht="18.75" hidden="1" customHeight="1" x14ac:dyDescent="0.35">
      <c r="B12" s="81"/>
      <c r="C12" s="325" t="s">
        <v>36</v>
      </c>
      <c r="D12" s="314" t="s">
        <v>335</v>
      </c>
      <c r="E12" s="209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82"/>
      <c r="W12" s="82"/>
      <c r="AA12" s="341">
        <f>SUM(F12:R12)-S12</f>
        <v>0</v>
      </c>
      <c r="AB12" s="341">
        <f>+U12-S12-T12</f>
        <v>0</v>
      </c>
    </row>
    <row r="13" spans="2:28" s="83" customFormat="1" ht="18.75" hidden="1" customHeight="1" x14ac:dyDescent="0.35">
      <c r="B13" s="81"/>
      <c r="C13" s="326" t="s">
        <v>38</v>
      </c>
      <c r="D13" s="327" t="s">
        <v>336</v>
      </c>
      <c r="E13" s="20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82"/>
      <c r="W13" s="82"/>
      <c r="AA13" s="341">
        <f t="shared" ref="AA13:AA49" si="0">SUM(F13:R13)-S13</f>
        <v>0</v>
      </c>
      <c r="AB13" s="341">
        <f t="shared" ref="AB13:AB49" si="1">+U13-S13-T13</f>
        <v>0</v>
      </c>
    </row>
    <row r="14" spans="2:28" ht="18.75" hidden="1" customHeight="1" x14ac:dyDescent="0.35">
      <c r="B14" s="70"/>
      <c r="C14" s="328" t="s">
        <v>39</v>
      </c>
      <c r="D14" s="329" t="s">
        <v>337</v>
      </c>
      <c r="E14" s="2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78"/>
      <c r="W14" s="78"/>
      <c r="AA14" s="341">
        <f t="shared" si="0"/>
        <v>0</v>
      </c>
      <c r="AB14" s="341">
        <f t="shared" si="1"/>
        <v>0</v>
      </c>
    </row>
    <row r="15" spans="2:28" ht="18.75" hidden="1" customHeight="1" x14ac:dyDescent="0.35">
      <c r="B15" s="70"/>
      <c r="C15" s="328" t="s">
        <v>40</v>
      </c>
      <c r="D15" s="329" t="s">
        <v>338</v>
      </c>
      <c r="E15" s="2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78"/>
      <c r="W15" s="78"/>
      <c r="AA15" s="341">
        <f t="shared" si="0"/>
        <v>0</v>
      </c>
      <c r="AB15" s="341">
        <f t="shared" si="1"/>
        <v>0</v>
      </c>
    </row>
    <row r="16" spans="2:28" s="83" customFormat="1" ht="18.75" hidden="1" customHeight="1" x14ac:dyDescent="0.35">
      <c r="B16" s="81"/>
      <c r="C16" s="326" t="s">
        <v>50</v>
      </c>
      <c r="D16" s="330" t="s">
        <v>339</v>
      </c>
      <c r="E16" s="209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82"/>
      <c r="W16" s="82"/>
      <c r="AA16" s="341">
        <f t="shared" si="0"/>
        <v>0</v>
      </c>
      <c r="AB16" s="341">
        <f t="shared" si="1"/>
        <v>0</v>
      </c>
    </row>
    <row r="17" spans="2:28" ht="18.75" hidden="1" customHeight="1" x14ac:dyDescent="0.35">
      <c r="B17" s="70"/>
      <c r="C17" s="325" t="s">
        <v>60</v>
      </c>
      <c r="D17" s="329" t="s">
        <v>469</v>
      </c>
      <c r="E17" s="210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78"/>
      <c r="W17" s="78"/>
      <c r="AA17" s="341">
        <f t="shared" si="0"/>
        <v>0</v>
      </c>
      <c r="AB17" s="341">
        <f t="shared" si="1"/>
        <v>0</v>
      </c>
    </row>
    <row r="18" spans="2:28" s="83" customFormat="1" ht="18.75" hidden="1" customHeight="1" x14ac:dyDescent="0.35">
      <c r="B18" s="81"/>
      <c r="C18" s="326" t="s">
        <v>61</v>
      </c>
      <c r="D18" s="331" t="s">
        <v>470</v>
      </c>
      <c r="E18" s="211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82"/>
      <c r="W18" s="82"/>
      <c r="AA18" s="341">
        <f t="shared" si="0"/>
        <v>0</v>
      </c>
      <c r="AB18" s="341">
        <f t="shared" si="1"/>
        <v>0</v>
      </c>
    </row>
    <row r="19" spans="2:28" s="83" customFormat="1" ht="18.75" hidden="1" customHeight="1" x14ac:dyDescent="0.35">
      <c r="B19" s="81"/>
      <c r="C19" s="325" t="s">
        <v>62</v>
      </c>
      <c r="D19" s="332" t="s">
        <v>471</v>
      </c>
      <c r="E19" s="211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82"/>
      <c r="W19" s="82"/>
      <c r="AA19" s="341">
        <f t="shared" si="0"/>
        <v>0</v>
      </c>
      <c r="AB19" s="341">
        <f t="shared" si="1"/>
        <v>0</v>
      </c>
    </row>
    <row r="20" spans="2:28" s="83" customFormat="1" ht="18.75" hidden="1" customHeight="1" x14ac:dyDescent="0.35">
      <c r="B20" s="81"/>
      <c r="C20" s="325" t="s">
        <v>63</v>
      </c>
      <c r="D20" s="333" t="s">
        <v>181</v>
      </c>
      <c r="E20" s="210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82"/>
      <c r="W20" s="82"/>
      <c r="AA20" s="341">
        <f t="shared" si="0"/>
        <v>0</v>
      </c>
      <c r="AB20" s="341">
        <f t="shared" si="1"/>
        <v>0</v>
      </c>
    </row>
    <row r="21" spans="2:28" s="83" customFormat="1" ht="18.75" hidden="1" customHeight="1" x14ac:dyDescent="0.35">
      <c r="B21" s="81"/>
      <c r="C21" s="325" t="s">
        <v>76</v>
      </c>
      <c r="D21" s="331" t="s">
        <v>472</v>
      </c>
      <c r="E21" s="21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298"/>
      <c r="T21" s="300"/>
      <c r="U21" s="298"/>
      <c r="V21" s="82"/>
      <c r="W21" s="82"/>
      <c r="AA21" s="341">
        <f t="shared" si="0"/>
        <v>0</v>
      </c>
      <c r="AB21" s="341">
        <f t="shared" si="1"/>
        <v>0</v>
      </c>
    </row>
    <row r="22" spans="2:28" ht="18.75" hidden="1" customHeight="1" x14ac:dyDescent="0.35">
      <c r="B22" s="70"/>
      <c r="C22" s="325" t="s">
        <v>79</v>
      </c>
      <c r="D22" s="331" t="s">
        <v>473</v>
      </c>
      <c r="E22" s="212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78"/>
      <c r="W22" s="78"/>
      <c r="AA22" s="341">
        <f t="shared" si="0"/>
        <v>0</v>
      </c>
      <c r="AB22" s="341">
        <f t="shared" si="1"/>
        <v>0</v>
      </c>
    </row>
    <row r="23" spans="2:28" ht="18.75" hidden="1" customHeight="1" x14ac:dyDescent="0.35">
      <c r="B23" s="70"/>
      <c r="C23" s="326" t="s">
        <v>80</v>
      </c>
      <c r="D23" s="331" t="s">
        <v>474</v>
      </c>
      <c r="E23" s="212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78"/>
      <c r="W23" s="78"/>
      <c r="AA23" s="341">
        <f t="shared" si="0"/>
        <v>0</v>
      </c>
      <c r="AB23" s="341">
        <f t="shared" si="1"/>
        <v>0</v>
      </c>
    </row>
    <row r="24" spans="2:28" s="83" customFormat="1" ht="18.75" hidden="1" customHeight="1" x14ac:dyDescent="0.35">
      <c r="B24" s="81"/>
      <c r="C24" s="326" t="s">
        <v>81</v>
      </c>
      <c r="D24" s="331" t="s">
        <v>178</v>
      </c>
      <c r="E24" s="209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298"/>
      <c r="R24" s="300"/>
      <c r="S24" s="300"/>
      <c r="T24" s="300"/>
      <c r="U24" s="298"/>
      <c r="V24" s="82"/>
      <c r="W24" s="82"/>
      <c r="AA24" s="341">
        <f t="shared" si="0"/>
        <v>0</v>
      </c>
      <c r="AB24" s="341">
        <f t="shared" si="1"/>
        <v>0</v>
      </c>
    </row>
    <row r="25" spans="2:28" s="83" customFormat="1" ht="18.75" hidden="1" customHeight="1" x14ac:dyDescent="0.35">
      <c r="B25" s="81"/>
      <c r="C25" s="334" t="s">
        <v>196</v>
      </c>
      <c r="D25" s="331" t="s">
        <v>179</v>
      </c>
      <c r="E25" s="213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82"/>
      <c r="W25" s="82"/>
      <c r="AA25" s="341">
        <f t="shared" si="0"/>
        <v>0</v>
      </c>
      <c r="AB25" s="341">
        <f t="shared" si="1"/>
        <v>0</v>
      </c>
    </row>
    <row r="26" spans="2:28" s="83" customFormat="1" ht="19.5" hidden="1" x14ac:dyDescent="0.35">
      <c r="B26" s="81"/>
      <c r="C26" s="334" t="s">
        <v>197</v>
      </c>
      <c r="D26" s="331" t="s">
        <v>180</v>
      </c>
      <c r="E26" s="209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82"/>
      <c r="W26" s="82"/>
      <c r="AA26" s="341">
        <f t="shared" si="0"/>
        <v>0</v>
      </c>
      <c r="AB26" s="341">
        <f t="shared" si="1"/>
        <v>0</v>
      </c>
    </row>
    <row r="27" spans="2:28" s="83" customFormat="1" ht="18.75" hidden="1" customHeight="1" x14ac:dyDescent="0.35">
      <c r="B27" s="81"/>
      <c r="C27" s="334" t="s">
        <v>198</v>
      </c>
      <c r="D27" s="331" t="s">
        <v>20</v>
      </c>
      <c r="E27" s="209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82"/>
      <c r="W27" s="82"/>
      <c r="AA27" s="341">
        <f t="shared" si="0"/>
        <v>0</v>
      </c>
      <c r="AB27" s="341">
        <f t="shared" si="1"/>
        <v>0</v>
      </c>
    </row>
    <row r="28" spans="2:28" s="83" customFormat="1" ht="19.5" hidden="1" x14ac:dyDescent="0.35">
      <c r="B28" s="301"/>
      <c r="C28" s="335"/>
      <c r="D28" s="336" t="s">
        <v>475</v>
      </c>
      <c r="E28" s="339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82"/>
      <c r="W28" s="82"/>
      <c r="AA28" s="341">
        <f t="shared" si="0"/>
        <v>0</v>
      </c>
      <c r="AB28" s="341">
        <f t="shared" si="1"/>
        <v>0</v>
      </c>
    </row>
    <row r="29" spans="2:28" s="83" customFormat="1" ht="19.5" x14ac:dyDescent="0.35">
      <c r="B29" s="81"/>
      <c r="C29" s="325"/>
      <c r="D29" s="337"/>
      <c r="E29" s="209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82"/>
      <c r="W29" s="82"/>
      <c r="AA29" s="341">
        <f t="shared" si="0"/>
        <v>0</v>
      </c>
      <c r="AB29" s="341">
        <f t="shared" si="1"/>
        <v>0</v>
      </c>
    </row>
    <row r="30" spans="2:28" s="83" customFormat="1" ht="19.5" x14ac:dyDescent="0.35">
      <c r="B30" s="81"/>
      <c r="C30" s="325"/>
      <c r="D30" s="338" t="s">
        <v>70</v>
      </c>
      <c r="E30" s="209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  <c r="S30" s="300"/>
      <c r="T30" s="300"/>
      <c r="U30" s="300"/>
      <c r="V30" s="82"/>
      <c r="W30" s="82"/>
      <c r="AA30" s="341">
        <f t="shared" si="0"/>
        <v>0</v>
      </c>
      <c r="AB30" s="341">
        <f t="shared" si="1"/>
        <v>0</v>
      </c>
    </row>
    <row r="31" spans="2:28" s="83" customFormat="1" ht="19.5" x14ac:dyDescent="0.35">
      <c r="B31" s="81"/>
      <c r="C31" s="325"/>
      <c r="D31" s="217" t="s">
        <v>374</v>
      </c>
      <c r="E31" s="209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82"/>
      <c r="W31" s="82"/>
      <c r="AA31" s="341">
        <f t="shared" si="0"/>
        <v>0</v>
      </c>
      <c r="AB31" s="341">
        <f t="shared" si="1"/>
        <v>0</v>
      </c>
    </row>
    <row r="32" spans="2:28" s="83" customFormat="1" ht="19.5" x14ac:dyDescent="0.35">
      <c r="B32" s="81"/>
      <c r="C32" s="325"/>
      <c r="D32" s="217" t="s">
        <v>611</v>
      </c>
      <c r="E32" s="209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82"/>
      <c r="W32" s="82"/>
      <c r="AA32" s="341">
        <f t="shared" si="0"/>
        <v>0</v>
      </c>
      <c r="AB32" s="341">
        <f t="shared" si="1"/>
        <v>0</v>
      </c>
    </row>
    <row r="33" spans="2:28" s="83" customFormat="1" ht="19.5" x14ac:dyDescent="0.35">
      <c r="B33" s="81"/>
      <c r="C33" s="325" t="s">
        <v>36</v>
      </c>
      <c r="D33" s="330" t="s">
        <v>356</v>
      </c>
      <c r="E33" s="209"/>
      <c r="F33" s="298">
        <v>2600000</v>
      </c>
      <c r="G33" s="298">
        <v>0</v>
      </c>
      <c r="H33" s="298">
        <v>0</v>
      </c>
      <c r="I33" s="298">
        <v>590</v>
      </c>
      <c r="J33" s="298">
        <v>121823</v>
      </c>
      <c r="K33" s="298">
        <v>-21767</v>
      </c>
      <c r="L33" s="298">
        <v>0</v>
      </c>
      <c r="M33" s="298">
        <v>0</v>
      </c>
      <c r="N33" s="298">
        <v>-112355</v>
      </c>
      <c r="O33" s="298">
        <v>3879</v>
      </c>
      <c r="P33" s="298">
        <v>1376487</v>
      </c>
      <c r="Q33" s="298">
        <v>-99075</v>
      </c>
      <c r="R33" s="298">
        <v>445360</v>
      </c>
      <c r="S33" s="298">
        <v>4314942</v>
      </c>
      <c r="T33" s="298">
        <v>0</v>
      </c>
      <c r="U33" s="298">
        <v>4314942</v>
      </c>
      <c r="V33" s="82"/>
      <c r="W33" s="82"/>
      <c r="AA33" s="341">
        <f t="shared" si="0"/>
        <v>0</v>
      </c>
      <c r="AB33" s="341">
        <f t="shared" si="1"/>
        <v>0</v>
      </c>
    </row>
    <row r="34" spans="2:28" s="83" customFormat="1" ht="19.5" x14ac:dyDescent="0.35">
      <c r="B34" s="81"/>
      <c r="C34" s="326" t="s">
        <v>38</v>
      </c>
      <c r="D34" s="327" t="s">
        <v>336</v>
      </c>
      <c r="E34" s="209"/>
      <c r="F34" s="298">
        <v>0</v>
      </c>
      <c r="G34" s="298">
        <v>0</v>
      </c>
      <c r="H34" s="298">
        <v>0</v>
      </c>
      <c r="I34" s="298">
        <v>0</v>
      </c>
      <c r="J34" s="298">
        <v>0</v>
      </c>
      <c r="K34" s="298">
        <v>0</v>
      </c>
      <c r="L34" s="298">
        <v>0</v>
      </c>
      <c r="M34" s="298">
        <v>0</v>
      </c>
      <c r="N34" s="298">
        <v>0</v>
      </c>
      <c r="O34" s="298">
        <v>0</v>
      </c>
      <c r="P34" s="298">
        <v>0</v>
      </c>
      <c r="Q34" s="298">
        <v>0</v>
      </c>
      <c r="R34" s="298">
        <v>0</v>
      </c>
      <c r="S34" s="298">
        <v>0</v>
      </c>
      <c r="T34" s="298">
        <v>0</v>
      </c>
      <c r="U34" s="298">
        <v>0</v>
      </c>
      <c r="V34" s="82"/>
      <c r="W34" s="82"/>
      <c r="AA34" s="341">
        <f t="shared" si="0"/>
        <v>0</v>
      </c>
      <c r="AB34" s="341">
        <f t="shared" si="1"/>
        <v>0</v>
      </c>
    </row>
    <row r="35" spans="2:28" s="83" customFormat="1" ht="19.5" x14ac:dyDescent="0.35">
      <c r="B35" s="81"/>
      <c r="C35" s="328" t="s">
        <v>39</v>
      </c>
      <c r="D35" s="329" t="s">
        <v>337</v>
      </c>
      <c r="E35" s="209"/>
      <c r="F35" s="300">
        <v>0</v>
      </c>
      <c r="G35" s="300">
        <v>0</v>
      </c>
      <c r="H35" s="300">
        <v>0</v>
      </c>
      <c r="I35" s="300">
        <v>0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300">
        <v>0</v>
      </c>
      <c r="P35" s="300">
        <v>0</v>
      </c>
      <c r="Q35" s="300">
        <v>0</v>
      </c>
      <c r="R35" s="300">
        <v>0</v>
      </c>
      <c r="S35" s="300">
        <v>0</v>
      </c>
      <c r="T35" s="300">
        <v>0</v>
      </c>
      <c r="U35" s="300">
        <v>0</v>
      </c>
      <c r="V35" s="82"/>
      <c r="W35" s="82"/>
      <c r="AA35" s="341">
        <f t="shared" si="0"/>
        <v>0</v>
      </c>
      <c r="AB35" s="341">
        <f t="shared" si="1"/>
        <v>0</v>
      </c>
    </row>
    <row r="36" spans="2:28" s="83" customFormat="1" ht="32.25" customHeight="1" x14ac:dyDescent="0.35">
      <c r="B36" s="81"/>
      <c r="C36" s="405" t="s">
        <v>40</v>
      </c>
      <c r="D36" s="492" t="s">
        <v>338</v>
      </c>
      <c r="E36" s="209"/>
      <c r="F36" s="300">
        <v>0</v>
      </c>
      <c r="G36" s="300">
        <v>0</v>
      </c>
      <c r="H36" s="300">
        <v>0</v>
      </c>
      <c r="I36" s="300">
        <v>0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300">
        <v>0</v>
      </c>
      <c r="P36" s="300">
        <v>0</v>
      </c>
      <c r="Q36" s="300">
        <v>0</v>
      </c>
      <c r="R36" s="300">
        <v>0</v>
      </c>
      <c r="S36" s="300">
        <v>0</v>
      </c>
      <c r="T36" s="300">
        <v>0</v>
      </c>
      <c r="U36" s="300">
        <v>0</v>
      </c>
      <c r="V36" s="82"/>
      <c r="W36" s="82"/>
      <c r="AA36" s="341">
        <f t="shared" si="0"/>
        <v>0</v>
      </c>
      <c r="AB36" s="341">
        <f t="shared" si="1"/>
        <v>0</v>
      </c>
    </row>
    <row r="37" spans="2:28" s="83" customFormat="1" ht="19.5" x14ac:dyDescent="0.35">
      <c r="B37" s="81"/>
      <c r="C37" s="412" t="s">
        <v>50</v>
      </c>
      <c r="D37" s="487" t="s">
        <v>339</v>
      </c>
      <c r="E37" s="209"/>
      <c r="F37" s="298">
        <v>2600000</v>
      </c>
      <c r="G37" s="298">
        <v>0</v>
      </c>
      <c r="H37" s="298">
        <v>0</v>
      </c>
      <c r="I37" s="298">
        <v>590</v>
      </c>
      <c r="J37" s="298">
        <v>121823</v>
      </c>
      <c r="K37" s="298">
        <v>-21767</v>
      </c>
      <c r="L37" s="298">
        <v>0</v>
      </c>
      <c r="M37" s="298">
        <v>0</v>
      </c>
      <c r="N37" s="298">
        <v>-112355</v>
      </c>
      <c r="O37" s="298">
        <v>3879</v>
      </c>
      <c r="P37" s="298">
        <v>1376487</v>
      </c>
      <c r="Q37" s="298">
        <v>-99075</v>
      </c>
      <c r="R37" s="298">
        <v>445360</v>
      </c>
      <c r="S37" s="298">
        <v>4314942</v>
      </c>
      <c r="T37" s="298">
        <v>0</v>
      </c>
      <c r="U37" s="298">
        <v>4314942</v>
      </c>
      <c r="V37" s="82"/>
      <c r="W37" s="82"/>
      <c r="AA37" s="341">
        <f t="shared" si="0"/>
        <v>0</v>
      </c>
      <c r="AB37" s="341">
        <f t="shared" si="1"/>
        <v>0</v>
      </c>
    </row>
    <row r="38" spans="2:28" ht="19.5" x14ac:dyDescent="0.35">
      <c r="B38" s="70"/>
      <c r="C38" s="414" t="s">
        <v>60</v>
      </c>
      <c r="D38" s="488" t="s">
        <v>469</v>
      </c>
      <c r="E38" s="212"/>
      <c r="F38" s="298">
        <v>0</v>
      </c>
      <c r="G38" s="298">
        <v>0</v>
      </c>
      <c r="H38" s="298">
        <v>0</v>
      </c>
      <c r="I38" s="298">
        <v>0</v>
      </c>
      <c r="J38" s="298">
        <v>0</v>
      </c>
      <c r="K38" s="298">
        <v>3735</v>
      </c>
      <c r="L38" s="298">
        <v>0</v>
      </c>
      <c r="M38" s="298">
        <v>0</v>
      </c>
      <c r="N38" s="298">
        <v>106511</v>
      </c>
      <c r="O38" s="298">
        <v>-5621</v>
      </c>
      <c r="P38" s="298">
        <v>0</v>
      </c>
      <c r="Q38" s="298">
        <v>0</v>
      </c>
      <c r="R38" s="298">
        <v>199632</v>
      </c>
      <c r="S38" s="298">
        <v>304257</v>
      </c>
      <c r="T38" s="298">
        <v>0</v>
      </c>
      <c r="U38" s="298">
        <v>304257</v>
      </c>
      <c r="V38" s="78"/>
      <c r="W38" s="78"/>
      <c r="AA38" s="341">
        <f t="shared" si="0"/>
        <v>0</v>
      </c>
      <c r="AB38" s="341">
        <f t="shared" si="1"/>
        <v>0</v>
      </c>
    </row>
    <row r="39" spans="2:28" ht="19.5" x14ac:dyDescent="0.35">
      <c r="B39" s="70"/>
      <c r="C39" s="412" t="s">
        <v>61</v>
      </c>
      <c r="D39" s="488" t="s">
        <v>470</v>
      </c>
      <c r="E39" s="212"/>
      <c r="F39" s="298">
        <v>0</v>
      </c>
      <c r="G39" s="298">
        <v>0</v>
      </c>
      <c r="H39" s="298">
        <v>0</v>
      </c>
      <c r="I39" s="298">
        <v>0</v>
      </c>
      <c r="J39" s="298">
        <v>0</v>
      </c>
      <c r="K39" s="298">
        <v>0</v>
      </c>
      <c r="L39" s="298">
        <v>0</v>
      </c>
      <c r="M39" s="298">
        <v>0</v>
      </c>
      <c r="N39" s="298">
        <v>0</v>
      </c>
      <c r="O39" s="298">
        <v>0</v>
      </c>
      <c r="P39" s="298">
        <v>0</v>
      </c>
      <c r="Q39" s="298">
        <v>0</v>
      </c>
      <c r="R39" s="298">
        <v>0</v>
      </c>
      <c r="S39" s="298">
        <v>0</v>
      </c>
      <c r="T39" s="298">
        <v>0</v>
      </c>
      <c r="U39" s="298">
        <v>0</v>
      </c>
      <c r="V39" s="78"/>
      <c r="W39" s="78"/>
      <c r="AA39" s="341">
        <f t="shared" si="0"/>
        <v>0</v>
      </c>
      <c r="AB39" s="341">
        <f t="shared" si="1"/>
        <v>0</v>
      </c>
    </row>
    <row r="40" spans="2:28" s="83" customFormat="1" ht="33" x14ac:dyDescent="0.35">
      <c r="B40" s="81"/>
      <c r="C40" s="414" t="s">
        <v>62</v>
      </c>
      <c r="D40" s="313" t="s">
        <v>471</v>
      </c>
      <c r="E40" s="212"/>
      <c r="F40" s="298">
        <v>0</v>
      </c>
      <c r="G40" s="298">
        <v>0</v>
      </c>
      <c r="H40" s="298">
        <v>0</v>
      </c>
      <c r="I40" s="298">
        <v>0</v>
      </c>
      <c r="J40" s="298">
        <v>0</v>
      </c>
      <c r="K40" s="298">
        <v>0</v>
      </c>
      <c r="L40" s="298">
        <v>0</v>
      </c>
      <c r="M40" s="298">
        <v>0</v>
      </c>
      <c r="N40" s="298">
        <v>0</v>
      </c>
      <c r="O40" s="298">
        <v>0</v>
      </c>
      <c r="P40" s="298">
        <v>0</v>
      </c>
      <c r="Q40" s="298">
        <v>0</v>
      </c>
      <c r="R40" s="298">
        <v>0</v>
      </c>
      <c r="S40" s="298">
        <v>0</v>
      </c>
      <c r="T40" s="298">
        <v>0</v>
      </c>
      <c r="U40" s="298">
        <v>0</v>
      </c>
      <c r="V40" s="82"/>
      <c r="W40" s="82"/>
      <c r="AA40" s="341">
        <f t="shared" si="0"/>
        <v>0</v>
      </c>
      <c r="AB40" s="341">
        <f t="shared" si="1"/>
        <v>0</v>
      </c>
    </row>
    <row r="41" spans="2:28" s="83" customFormat="1" ht="19.5" x14ac:dyDescent="0.35">
      <c r="B41" s="81"/>
      <c r="C41" s="414" t="s">
        <v>63</v>
      </c>
      <c r="D41" s="469" t="s">
        <v>181</v>
      </c>
      <c r="E41" s="212"/>
      <c r="F41" s="298">
        <v>0</v>
      </c>
      <c r="G41" s="298">
        <v>0</v>
      </c>
      <c r="H41" s="298">
        <v>0</v>
      </c>
      <c r="I41" s="298">
        <v>0</v>
      </c>
      <c r="J41" s="298">
        <v>0</v>
      </c>
      <c r="K41" s="298">
        <v>0</v>
      </c>
      <c r="L41" s="298">
        <v>0</v>
      </c>
      <c r="M41" s="298">
        <v>0</v>
      </c>
      <c r="N41" s="298">
        <v>0</v>
      </c>
      <c r="O41" s="298">
        <v>0</v>
      </c>
      <c r="P41" s="298">
        <v>0</v>
      </c>
      <c r="Q41" s="298">
        <v>0</v>
      </c>
      <c r="R41" s="298">
        <v>0</v>
      </c>
      <c r="S41" s="298">
        <v>0</v>
      </c>
      <c r="T41" s="298">
        <v>0</v>
      </c>
      <c r="U41" s="298">
        <v>0</v>
      </c>
      <c r="V41" s="82"/>
      <c r="W41" s="82"/>
      <c r="AA41" s="341">
        <f t="shared" si="0"/>
        <v>0</v>
      </c>
      <c r="AB41" s="341">
        <f t="shared" si="1"/>
        <v>0</v>
      </c>
    </row>
    <row r="42" spans="2:28" s="83" customFormat="1" ht="19.5" x14ac:dyDescent="0.35">
      <c r="B42" s="81"/>
      <c r="C42" s="414" t="s">
        <v>76</v>
      </c>
      <c r="D42" s="488" t="s">
        <v>472</v>
      </c>
      <c r="E42" s="212"/>
      <c r="F42" s="298">
        <v>0</v>
      </c>
      <c r="G42" s="298">
        <v>0</v>
      </c>
      <c r="H42" s="298">
        <v>0</v>
      </c>
      <c r="I42" s="298">
        <v>0</v>
      </c>
      <c r="J42" s="298">
        <v>0</v>
      </c>
      <c r="K42" s="298">
        <v>0</v>
      </c>
      <c r="L42" s="298">
        <v>0</v>
      </c>
      <c r="M42" s="298">
        <v>0</v>
      </c>
      <c r="N42" s="298">
        <v>0</v>
      </c>
      <c r="O42" s="298">
        <v>0</v>
      </c>
      <c r="P42" s="298">
        <v>0</v>
      </c>
      <c r="Q42" s="298">
        <v>0</v>
      </c>
      <c r="R42" s="298">
        <v>0</v>
      </c>
      <c r="S42" s="298">
        <v>0</v>
      </c>
      <c r="T42" s="298">
        <v>0</v>
      </c>
      <c r="U42" s="298">
        <v>0</v>
      </c>
      <c r="V42" s="82"/>
      <c r="W42" s="82"/>
      <c r="AA42" s="341">
        <f t="shared" si="0"/>
        <v>0</v>
      </c>
      <c r="AB42" s="341">
        <f t="shared" si="1"/>
        <v>0</v>
      </c>
    </row>
    <row r="43" spans="2:28" s="83" customFormat="1" ht="19.5" x14ac:dyDescent="0.35">
      <c r="B43" s="81"/>
      <c r="C43" s="414" t="s">
        <v>79</v>
      </c>
      <c r="D43" s="488" t="s">
        <v>473</v>
      </c>
      <c r="E43" s="212"/>
      <c r="F43" s="298">
        <v>0</v>
      </c>
      <c r="G43" s="298">
        <v>0</v>
      </c>
      <c r="H43" s="298">
        <v>0</v>
      </c>
      <c r="I43" s="298">
        <v>0</v>
      </c>
      <c r="J43" s="298">
        <v>0</v>
      </c>
      <c r="K43" s="298">
        <v>0</v>
      </c>
      <c r="L43" s="298">
        <v>0</v>
      </c>
      <c r="M43" s="298">
        <v>0</v>
      </c>
      <c r="N43" s="298">
        <v>0</v>
      </c>
      <c r="O43" s="298">
        <v>0</v>
      </c>
      <c r="P43" s="298">
        <v>0</v>
      </c>
      <c r="Q43" s="298">
        <v>0</v>
      </c>
      <c r="R43" s="298">
        <v>0</v>
      </c>
      <c r="S43" s="298">
        <v>0</v>
      </c>
      <c r="T43" s="298">
        <v>0</v>
      </c>
      <c r="U43" s="298">
        <v>0</v>
      </c>
      <c r="V43" s="82"/>
      <c r="W43" s="82"/>
      <c r="AA43" s="341">
        <f t="shared" si="0"/>
        <v>0</v>
      </c>
      <c r="AB43" s="341">
        <f t="shared" si="1"/>
        <v>0</v>
      </c>
    </row>
    <row r="44" spans="2:28" s="83" customFormat="1" ht="19.5" x14ac:dyDescent="0.35">
      <c r="B44" s="81"/>
      <c r="C44" s="412" t="s">
        <v>80</v>
      </c>
      <c r="D44" s="488" t="s">
        <v>474</v>
      </c>
      <c r="E44" s="212"/>
      <c r="F44" s="298">
        <v>0</v>
      </c>
      <c r="G44" s="298">
        <v>0</v>
      </c>
      <c r="H44" s="298">
        <v>0</v>
      </c>
      <c r="I44" s="298">
        <v>503</v>
      </c>
      <c r="J44" s="298">
        <v>0</v>
      </c>
      <c r="K44" s="298">
        <v>0</v>
      </c>
      <c r="L44" s="298">
        <v>0</v>
      </c>
      <c r="M44" s="298">
        <v>0</v>
      </c>
      <c r="N44" s="298">
        <v>0</v>
      </c>
      <c r="O44" s="298">
        <v>0</v>
      </c>
      <c r="P44" s="298">
        <v>-992</v>
      </c>
      <c r="Q44" s="298">
        <v>0</v>
      </c>
      <c r="R44" s="298">
        <v>0</v>
      </c>
      <c r="S44" s="298">
        <v>-489</v>
      </c>
      <c r="T44" s="298">
        <v>0</v>
      </c>
      <c r="U44" s="298">
        <v>-489</v>
      </c>
      <c r="V44" s="82"/>
      <c r="W44" s="82"/>
      <c r="AA44" s="341">
        <f t="shared" si="0"/>
        <v>0</v>
      </c>
      <c r="AB44" s="341">
        <f t="shared" si="1"/>
        <v>0</v>
      </c>
    </row>
    <row r="45" spans="2:28" s="83" customFormat="1" ht="19.5" x14ac:dyDescent="0.35">
      <c r="B45" s="81"/>
      <c r="C45" s="412" t="s">
        <v>81</v>
      </c>
      <c r="D45" s="488" t="s">
        <v>178</v>
      </c>
      <c r="E45" s="212"/>
      <c r="F45" s="298">
        <v>0</v>
      </c>
      <c r="G45" s="298">
        <v>0</v>
      </c>
      <c r="H45" s="298">
        <v>0</v>
      </c>
      <c r="I45" s="298">
        <v>0</v>
      </c>
      <c r="J45" s="298">
        <v>0</v>
      </c>
      <c r="K45" s="298">
        <v>0</v>
      </c>
      <c r="L45" s="298">
        <v>0</v>
      </c>
      <c r="M45" s="298">
        <v>0</v>
      </c>
      <c r="N45" s="298">
        <v>0</v>
      </c>
      <c r="O45" s="298">
        <v>0</v>
      </c>
      <c r="P45" s="298">
        <v>345716</v>
      </c>
      <c r="Q45" s="298">
        <v>99644</v>
      </c>
      <c r="R45" s="298">
        <v>-445360</v>
      </c>
      <c r="S45" s="298">
        <v>0</v>
      </c>
      <c r="T45" s="298">
        <v>0</v>
      </c>
      <c r="U45" s="298">
        <v>0</v>
      </c>
      <c r="V45" s="82"/>
      <c r="W45" s="82"/>
      <c r="AA45" s="341">
        <f t="shared" si="0"/>
        <v>0</v>
      </c>
      <c r="AB45" s="341">
        <f t="shared" si="1"/>
        <v>0</v>
      </c>
    </row>
    <row r="46" spans="2:28" ht="19.5" x14ac:dyDescent="0.35">
      <c r="B46" s="70"/>
      <c r="C46" s="489" t="s">
        <v>196</v>
      </c>
      <c r="D46" s="490" t="s">
        <v>179</v>
      </c>
      <c r="E46" s="212"/>
      <c r="F46" s="296">
        <v>0</v>
      </c>
      <c r="G46" s="296">
        <v>0</v>
      </c>
      <c r="H46" s="296">
        <v>0</v>
      </c>
      <c r="I46" s="296">
        <v>0</v>
      </c>
      <c r="J46" s="296">
        <v>0</v>
      </c>
      <c r="K46" s="296">
        <v>0</v>
      </c>
      <c r="L46" s="296">
        <v>0</v>
      </c>
      <c r="M46" s="296">
        <v>0</v>
      </c>
      <c r="N46" s="296">
        <v>0</v>
      </c>
      <c r="O46" s="296">
        <v>0</v>
      </c>
      <c r="P46" s="296">
        <v>0</v>
      </c>
      <c r="Q46" s="296">
        <v>0</v>
      </c>
      <c r="R46" s="296">
        <v>0</v>
      </c>
      <c r="S46" s="296">
        <v>0</v>
      </c>
      <c r="T46" s="296">
        <v>0</v>
      </c>
      <c r="U46" s="296">
        <v>0</v>
      </c>
      <c r="V46" s="78"/>
      <c r="W46" s="78"/>
      <c r="AA46" s="341">
        <f t="shared" si="0"/>
        <v>0</v>
      </c>
      <c r="AB46" s="341">
        <f t="shared" si="1"/>
        <v>0</v>
      </c>
    </row>
    <row r="47" spans="2:28" ht="19.5" x14ac:dyDescent="0.35">
      <c r="B47" s="70"/>
      <c r="C47" s="489" t="s">
        <v>197</v>
      </c>
      <c r="D47" s="490" t="s">
        <v>180</v>
      </c>
      <c r="E47" s="212"/>
      <c r="F47" s="296">
        <v>0</v>
      </c>
      <c r="G47" s="296">
        <v>0</v>
      </c>
      <c r="H47" s="296">
        <v>0</v>
      </c>
      <c r="I47" s="296">
        <v>0</v>
      </c>
      <c r="J47" s="296">
        <v>0</v>
      </c>
      <c r="K47" s="296">
        <v>0</v>
      </c>
      <c r="L47" s="296">
        <v>0</v>
      </c>
      <c r="M47" s="296">
        <v>0</v>
      </c>
      <c r="N47" s="296">
        <v>0</v>
      </c>
      <c r="O47" s="296">
        <v>0</v>
      </c>
      <c r="P47" s="296">
        <v>345716</v>
      </c>
      <c r="Q47" s="296">
        <v>99644</v>
      </c>
      <c r="R47" s="296">
        <v>-445360</v>
      </c>
      <c r="S47" s="296">
        <v>0</v>
      </c>
      <c r="T47" s="296">
        <v>0</v>
      </c>
      <c r="U47" s="296">
        <v>0</v>
      </c>
      <c r="V47" s="78"/>
      <c r="W47" s="78"/>
      <c r="AA47" s="341">
        <f t="shared" si="0"/>
        <v>0</v>
      </c>
      <c r="AB47" s="341">
        <f t="shared" si="1"/>
        <v>0</v>
      </c>
    </row>
    <row r="48" spans="2:28" ht="19.5" x14ac:dyDescent="0.35">
      <c r="B48" s="70"/>
      <c r="C48" s="489" t="s">
        <v>198</v>
      </c>
      <c r="D48" s="490" t="s">
        <v>20</v>
      </c>
      <c r="E48" s="209"/>
      <c r="F48" s="296">
        <v>0</v>
      </c>
      <c r="G48" s="296">
        <v>0</v>
      </c>
      <c r="H48" s="296">
        <v>0</v>
      </c>
      <c r="I48" s="296">
        <v>0</v>
      </c>
      <c r="J48" s="296">
        <v>0</v>
      </c>
      <c r="K48" s="296">
        <v>0</v>
      </c>
      <c r="L48" s="296">
        <v>0</v>
      </c>
      <c r="M48" s="296">
        <v>0</v>
      </c>
      <c r="N48" s="296">
        <v>0</v>
      </c>
      <c r="O48" s="296">
        <v>0</v>
      </c>
      <c r="P48" s="296">
        <v>0</v>
      </c>
      <c r="Q48" s="296">
        <v>0</v>
      </c>
      <c r="R48" s="296">
        <v>0</v>
      </c>
      <c r="S48" s="296">
        <v>0</v>
      </c>
      <c r="T48" s="296">
        <v>0</v>
      </c>
      <c r="U48" s="296">
        <v>0</v>
      </c>
      <c r="V48" s="78"/>
      <c r="W48" s="78"/>
      <c r="AA48" s="341">
        <f t="shared" si="0"/>
        <v>0</v>
      </c>
      <c r="AB48" s="341">
        <f t="shared" si="1"/>
        <v>0</v>
      </c>
    </row>
    <row r="49" spans="2:28" s="83" customFormat="1" ht="19.5" x14ac:dyDescent="0.35">
      <c r="B49" s="301"/>
      <c r="C49" s="335"/>
      <c r="D49" s="491" t="s">
        <v>592</v>
      </c>
      <c r="E49" s="214"/>
      <c r="F49" s="299">
        <v>2600000</v>
      </c>
      <c r="G49" s="299">
        <v>0</v>
      </c>
      <c r="H49" s="299">
        <v>0</v>
      </c>
      <c r="I49" s="299">
        <v>1093</v>
      </c>
      <c r="J49" s="299">
        <v>121823</v>
      </c>
      <c r="K49" s="299">
        <v>-18032</v>
      </c>
      <c r="L49" s="299">
        <v>0</v>
      </c>
      <c r="M49" s="299">
        <v>0</v>
      </c>
      <c r="N49" s="299">
        <v>-5844</v>
      </c>
      <c r="O49" s="299">
        <v>-1742</v>
      </c>
      <c r="P49" s="299">
        <v>1721211</v>
      </c>
      <c r="Q49" s="299">
        <v>569</v>
      </c>
      <c r="R49" s="299">
        <v>199632</v>
      </c>
      <c r="S49" s="299">
        <v>4618710</v>
      </c>
      <c r="T49" s="299">
        <v>0</v>
      </c>
      <c r="U49" s="299">
        <v>4618710</v>
      </c>
      <c r="V49" s="82"/>
      <c r="W49" s="82"/>
      <c r="AA49" s="341">
        <f t="shared" si="0"/>
        <v>0</v>
      </c>
      <c r="AB49" s="341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40" t="s">
        <v>482</v>
      </c>
    </row>
    <row r="52" spans="2:28" ht="20.100000000000001" customHeight="1" x14ac:dyDescent="0.35">
      <c r="D52" s="340" t="s">
        <v>483</v>
      </c>
    </row>
    <row r="53" spans="2:28" ht="20.100000000000001" customHeight="1" x14ac:dyDescent="0.35">
      <c r="D53" s="340" t="s">
        <v>484</v>
      </c>
    </row>
    <row r="54" spans="2:28" ht="20.100000000000001" customHeight="1" x14ac:dyDescent="0.35">
      <c r="D54" s="340" t="s">
        <v>485</v>
      </c>
    </row>
    <row r="55" spans="2:28" ht="20.100000000000001" customHeight="1" x14ac:dyDescent="0.35">
      <c r="D55" s="340" t="s">
        <v>486</v>
      </c>
    </row>
    <row r="56" spans="2:28" ht="20.100000000000001" customHeight="1" x14ac:dyDescent="0.35">
      <c r="D56" s="340" t="s">
        <v>487</v>
      </c>
    </row>
    <row r="57" spans="2:28" ht="20.100000000000001" customHeight="1" x14ac:dyDescent="0.35">
      <c r="D57" s="340"/>
    </row>
    <row r="59" spans="2:28" ht="20.100000000000001" customHeight="1" x14ac:dyDescent="0.35">
      <c r="E59" s="341"/>
      <c r="F59" s="341">
        <f t="shared" ref="F59:U59" si="2">+F13-F14-F15</f>
        <v>0</v>
      </c>
      <c r="G59" s="341">
        <f t="shared" si="2"/>
        <v>0</v>
      </c>
      <c r="H59" s="341">
        <f t="shared" si="2"/>
        <v>0</v>
      </c>
      <c r="I59" s="341">
        <f t="shared" si="2"/>
        <v>0</v>
      </c>
      <c r="J59" s="341">
        <f t="shared" si="2"/>
        <v>0</v>
      </c>
      <c r="K59" s="341">
        <f t="shared" si="2"/>
        <v>0</v>
      </c>
      <c r="L59" s="341">
        <f t="shared" si="2"/>
        <v>0</v>
      </c>
      <c r="M59" s="341">
        <f t="shared" si="2"/>
        <v>0</v>
      </c>
      <c r="N59" s="341">
        <f t="shared" si="2"/>
        <v>0</v>
      </c>
      <c r="O59" s="341">
        <f t="shared" si="2"/>
        <v>0</v>
      </c>
      <c r="P59" s="341">
        <f t="shared" si="2"/>
        <v>0</v>
      </c>
      <c r="Q59" s="341">
        <f t="shared" si="2"/>
        <v>0</v>
      </c>
      <c r="R59" s="341">
        <f t="shared" si="2"/>
        <v>0</v>
      </c>
      <c r="S59" s="341">
        <f t="shared" si="2"/>
        <v>0</v>
      </c>
      <c r="T59" s="341">
        <f t="shared" si="2"/>
        <v>0</v>
      </c>
      <c r="U59" s="341">
        <f t="shared" si="2"/>
        <v>0</v>
      </c>
    </row>
    <row r="60" spans="2:28" ht="20.100000000000001" customHeight="1" x14ac:dyDescent="0.35">
      <c r="E60" s="341"/>
      <c r="F60" s="341">
        <f t="shared" ref="F60:U60" si="3">+F16-F12-F13</f>
        <v>0</v>
      </c>
      <c r="G60" s="341">
        <f t="shared" si="3"/>
        <v>0</v>
      </c>
      <c r="H60" s="341">
        <f t="shared" si="3"/>
        <v>0</v>
      </c>
      <c r="I60" s="341">
        <f t="shared" si="3"/>
        <v>0</v>
      </c>
      <c r="J60" s="341">
        <f t="shared" si="3"/>
        <v>0</v>
      </c>
      <c r="K60" s="341">
        <f t="shared" si="3"/>
        <v>0</v>
      </c>
      <c r="L60" s="341">
        <f t="shared" si="3"/>
        <v>0</v>
      </c>
      <c r="M60" s="341">
        <f t="shared" si="3"/>
        <v>0</v>
      </c>
      <c r="N60" s="341">
        <f t="shared" si="3"/>
        <v>0</v>
      </c>
      <c r="O60" s="341">
        <f t="shared" si="3"/>
        <v>0</v>
      </c>
      <c r="P60" s="341">
        <f t="shared" si="3"/>
        <v>0</v>
      </c>
      <c r="Q60" s="341">
        <f t="shared" si="3"/>
        <v>0</v>
      </c>
      <c r="R60" s="341">
        <f t="shared" si="3"/>
        <v>0</v>
      </c>
      <c r="S60" s="341">
        <f t="shared" si="3"/>
        <v>0</v>
      </c>
      <c r="T60" s="341">
        <f t="shared" si="3"/>
        <v>0</v>
      </c>
      <c r="U60" s="341">
        <f t="shared" si="3"/>
        <v>0</v>
      </c>
    </row>
    <row r="61" spans="2:28" ht="20.100000000000001" customHeight="1" x14ac:dyDescent="0.35">
      <c r="E61" s="341"/>
      <c r="F61" s="341">
        <f t="shared" ref="F61:U61" si="4">+F24-F25-F26-F27</f>
        <v>0</v>
      </c>
      <c r="G61" s="341">
        <f t="shared" si="4"/>
        <v>0</v>
      </c>
      <c r="H61" s="341">
        <f t="shared" si="4"/>
        <v>0</v>
      </c>
      <c r="I61" s="341">
        <f t="shared" si="4"/>
        <v>0</v>
      </c>
      <c r="J61" s="341">
        <f t="shared" si="4"/>
        <v>0</v>
      </c>
      <c r="K61" s="341">
        <f t="shared" si="4"/>
        <v>0</v>
      </c>
      <c r="L61" s="341">
        <f t="shared" si="4"/>
        <v>0</v>
      </c>
      <c r="M61" s="341">
        <f t="shared" si="4"/>
        <v>0</v>
      </c>
      <c r="N61" s="341">
        <f t="shared" si="4"/>
        <v>0</v>
      </c>
      <c r="O61" s="341">
        <f t="shared" si="4"/>
        <v>0</v>
      </c>
      <c r="P61" s="341">
        <f t="shared" si="4"/>
        <v>0</v>
      </c>
      <c r="Q61" s="341">
        <f t="shared" si="4"/>
        <v>0</v>
      </c>
      <c r="R61" s="341">
        <f t="shared" si="4"/>
        <v>0</v>
      </c>
      <c r="S61" s="341">
        <f t="shared" si="4"/>
        <v>0</v>
      </c>
      <c r="T61" s="341">
        <f t="shared" si="4"/>
        <v>0</v>
      </c>
      <c r="U61" s="341">
        <f t="shared" si="4"/>
        <v>0</v>
      </c>
    </row>
    <row r="62" spans="2:28" ht="20.100000000000001" customHeight="1" x14ac:dyDescent="0.35">
      <c r="E62" s="341"/>
      <c r="F62" s="341">
        <f t="shared" ref="F62:U62" si="5">+F28-F12-F13-F16-F19-F20-F21-F22-F23-F24</f>
        <v>0</v>
      </c>
      <c r="G62" s="341">
        <f t="shared" si="5"/>
        <v>0</v>
      </c>
      <c r="H62" s="341">
        <f t="shared" si="5"/>
        <v>0</v>
      </c>
      <c r="I62" s="341">
        <f t="shared" si="5"/>
        <v>0</v>
      </c>
      <c r="J62" s="341">
        <f t="shared" si="5"/>
        <v>0</v>
      </c>
      <c r="K62" s="341">
        <f t="shared" si="5"/>
        <v>0</v>
      </c>
      <c r="L62" s="341">
        <f t="shared" si="5"/>
        <v>0</v>
      </c>
      <c r="M62" s="341">
        <f t="shared" si="5"/>
        <v>0</v>
      </c>
      <c r="N62" s="341">
        <f t="shared" si="5"/>
        <v>0</v>
      </c>
      <c r="O62" s="341">
        <f t="shared" si="5"/>
        <v>0</v>
      </c>
      <c r="P62" s="341">
        <f t="shared" si="5"/>
        <v>0</v>
      </c>
      <c r="Q62" s="341">
        <f t="shared" si="5"/>
        <v>0</v>
      </c>
      <c r="R62" s="341">
        <f t="shared" si="5"/>
        <v>0</v>
      </c>
      <c r="S62" s="341">
        <f t="shared" si="5"/>
        <v>0</v>
      </c>
      <c r="T62" s="341">
        <f t="shared" si="5"/>
        <v>0</v>
      </c>
      <c r="U62" s="341">
        <f t="shared" si="5"/>
        <v>0</v>
      </c>
    </row>
    <row r="63" spans="2:28" ht="20.100000000000001" customHeight="1" x14ac:dyDescent="0.35">
      <c r="E63" s="341"/>
      <c r="F63" s="341">
        <f t="shared" ref="F63:U63" si="6">+F34-F35-F36</f>
        <v>0</v>
      </c>
      <c r="G63" s="341">
        <f t="shared" si="6"/>
        <v>0</v>
      </c>
      <c r="H63" s="341">
        <f t="shared" si="6"/>
        <v>0</v>
      </c>
      <c r="I63" s="341">
        <f t="shared" si="6"/>
        <v>0</v>
      </c>
      <c r="J63" s="341">
        <f t="shared" si="6"/>
        <v>0</v>
      </c>
      <c r="K63" s="341">
        <f t="shared" si="6"/>
        <v>0</v>
      </c>
      <c r="L63" s="341">
        <f t="shared" si="6"/>
        <v>0</v>
      </c>
      <c r="M63" s="341">
        <f t="shared" si="6"/>
        <v>0</v>
      </c>
      <c r="N63" s="341">
        <f t="shared" si="6"/>
        <v>0</v>
      </c>
      <c r="O63" s="341">
        <f t="shared" si="6"/>
        <v>0</v>
      </c>
      <c r="P63" s="341">
        <f t="shared" si="6"/>
        <v>0</v>
      </c>
      <c r="Q63" s="341">
        <f t="shared" si="6"/>
        <v>0</v>
      </c>
      <c r="R63" s="341">
        <f t="shared" si="6"/>
        <v>0</v>
      </c>
      <c r="S63" s="341">
        <f t="shared" si="6"/>
        <v>0</v>
      </c>
      <c r="T63" s="341">
        <f t="shared" si="6"/>
        <v>0</v>
      </c>
      <c r="U63" s="341">
        <f t="shared" si="6"/>
        <v>0</v>
      </c>
    </row>
    <row r="64" spans="2:28" ht="20.100000000000001" customHeight="1" x14ac:dyDescent="0.35">
      <c r="E64" s="341"/>
      <c r="F64" s="341">
        <f t="shared" ref="F64:U64" si="7">+F37-F33-F34</f>
        <v>0</v>
      </c>
      <c r="G64" s="341">
        <f t="shared" si="7"/>
        <v>0</v>
      </c>
      <c r="H64" s="341">
        <f t="shared" si="7"/>
        <v>0</v>
      </c>
      <c r="I64" s="341">
        <f t="shared" si="7"/>
        <v>0</v>
      </c>
      <c r="J64" s="341">
        <f t="shared" si="7"/>
        <v>0</v>
      </c>
      <c r="K64" s="341">
        <f t="shared" si="7"/>
        <v>0</v>
      </c>
      <c r="L64" s="341">
        <f t="shared" si="7"/>
        <v>0</v>
      </c>
      <c r="M64" s="341">
        <f t="shared" si="7"/>
        <v>0</v>
      </c>
      <c r="N64" s="341">
        <f t="shared" si="7"/>
        <v>0</v>
      </c>
      <c r="O64" s="341">
        <f t="shared" si="7"/>
        <v>0</v>
      </c>
      <c r="P64" s="341">
        <f t="shared" si="7"/>
        <v>0</v>
      </c>
      <c r="Q64" s="341">
        <f t="shared" si="7"/>
        <v>0</v>
      </c>
      <c r="R64" s="341">
        <f t="shared" si="7"/>
        <v>0</v>
      </c>
      <c r="S64" s="341">
        <f t="shared" si="7"/>
        <v>0</v>
      </c>
      <c r="T64" s="341">
        <f t="shared" si="7"/>
        <v>0</v>
      </c>
      <c r="U64" s="341">
        <f t="shared" si="7"/>
        <v>0</v>
      </c>
    </row>
    <row r="65" spans="5:21" ht="20.100000000000001" customHeight="1" x14ac:dyDescent="0.35">
      <c r="E65" s="341"/>
      <c r="F65" s="341">
        <f t="shared" ref="F65:U65" si="8">+F45-F46-F47-F48</f>
        <v>0</v>
      </c>
      <c r="G65" s="341">
        <f t="shared" si="8"/>
        <v>0</v>
      </c>
      <c r="H65" s="341">
        <f t="shared" si="8"/>
        <v>0</v>
      </c>
      <c r="I65" s="341">
        <f t="shared" si="8"/>
        <v>0</v>
      </c>
      <c r="J65" s="341">
        <f t="shared" si="8"/>
        <v>0</v>
      </c>
      <c r="K65" s="341">
        <f t="shared" si="8"/>
        <v>0</v>
      </c>
      <c r="L65" s="341">
        <f t="shared" si="8"/>
        <v>0</v>
      </c>
      <c r="M65" s="341">
        <f t="shared" si="8"/>
        <v>0</v>
      </c>
      <c r="N65" s="341">
        <f t="shared" si="8"/>
        <v>0</v>
      </c>
      <c r="O65" s="341">
        <f t="shared" si="8"/>
        <v>0</v>
      </c>
      <c r="P65" s="341">
        <f t="shared" si="8"/>
        <v>0</v>
      </c>
      <c r="Q65" s="341">
        <f t="shared" si="8"/>
        <v>0</v>
      </c>
      <c r="R65" s="341">
        <f t="shared" si="8"/>
        <v>0</v>
      </c>
      <c r="S65" s="341">
        <f t="shared" si="8"/>
        <v>0</v>
      </c>
      <c r="T65" s="341">
        <f t="shared" si="8"/>
        <v>0</v>
      </c>
      <c r="U65" s="341">
        <f t="shared" si="8"/>
        <v>0</v>
      </c>
    </row>
    <row r="66" spans="5:21" ht="20.100000000000001" customHeight="1" x14ac:dyDescent="0.35">
      <c r="E66" s="341"/>
      <c r="F66" s="341">
        <f>+F49-SUM(F37:F45)</f>
        <v>0</v>
      </c>
      <c r="G66" s="341">
        <f t="shared" ref="G66:U66" si="9">+G49-SUM(G37:G45)</f>
        <v>0</v>
      </c>
      <c r="H66" s="341">
        <f t="shared" si="9"/>
        <v>0</v>
      </c>
      <c r="I66" s="341">
        <f t="shared" si="9"/>
        <v>0</v>
      </c>
      <c r="J66" s="341">
        <f t="shared" si="9"/>
        <v>0</v>
      </c>
      <c r="K66" s="341">
        <f t="shared" si="9"/>
        <v>0</v>
      </c>
      <c r="L66" s="341">
        <f t="shared" si="9"/>
        <v>0</v>
      </c>
      <c r="M66" s="341">
        <f t="shared" si="9"/>
        <v>0</v>
      </c>
      <c r="N66" s="341">
        <f t="shared" si="9"/>
        <v>0</v>
      </c>
      <c r="O66" s="341">
        <f t="shared" si="9"/>
        <v>0</v>
      </c>
      <c r="P66" s="341">
        <f t="shared" si="9"/>
        <v>0</v>
      </c>
      <c r="Q66" s="341">
        <f t="shared" si="9"/>
        <v>0</v>
      </c>
      <c r="R66" s="341">
        <f t="shared" si="9"/>
        <v>0</v>
      </c>
      <c r="S66" s="341">
        <f t="shared" si="9"/>
        <v>0</v>
      </c>
      <c r="T66" s="341">
        <f t="shared" si="9"/>
        <v>0</v>
      </c>
      <c r="U66" s="341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31.140625" style="5" customWidth="1"/>
    <col min="7" max="7" width="9.140625" style="5"/>
    <col min="8" max="8" width="11" style="5" bestFit="1" customWidth="1"/>
    <col min="9" max="16384" width="9.140625" style="5"/>
  </cols>
  <sheetData>
    <row r="1" spans="1:8" ht="24.75" customHeight="1" x14ac:dyDescent="0.2">
      <c r="A1" s="466"/>
      <c r="B1" s="15"/>
      <c r="C1" s="585" t="s">
        <v>569</v>
      </c>
      <c r="D1" s="587" t="s">
        <v>358</v>
      </c>
      <c r="E1" s="588"/>
      <c r="F1" s="591" t="s">
        <v>358</v>
      </c>
      <c r="G1" s="16"/>
    </row>
    <row r="2" spans="1:8" ht="15.75" customHeight="1" x14ac:dyDescent="0.2">
      <c r="A2" s="467"/>
      <c r="B2" s="17"/>
      <c r="C2" s="586"/>
      <c r="D2" s="589"/>
      <c r="E2" s="590"/>
      <c r="F2" s="592"/>
      <c r="G2" s="16"/>
    </row>
    <row r="3" spans="1:8" ht="15.75" x14ac:dyDescent="0.25">
      <c r="A3" s="468"/>
      <c r="B3" s="96"/>
      <c r="C3" s="223"/>
      <c r="D3" s="218"/>
      <c r="E3" s="218" t="s">
        <v>0</v>
      </c>
      <c r="F3" s="218" t="s">
        <v>1</v>
      </c>
    </row>
    <row r="4" spans="1:8" ht="31.5" x14ac:dyDescent="0.25">
      <c r="A4" s="468"/>
      <c r="B4" s="96"/>
      <c r="C4" s="223"/>
      <c r="D4" s="222" t="s">
        <v>2</v>
      </c>
      <c r="E4" s="528" t="s">
        <v>374</v>
      </c>
      <c r="F4" s="528" t="s">
        <v>374</v>
      </c>
    </row>
    <row r="5" spans="1:8" ht="23.25" customHeight="1" x14ac:dyDescent="0.35">
      <c r="A5" s="468"/>
      <c r="B5" s="119"/>
      <c r="C5" s="224"/>
      <c r="D5" s="240" t="s">
        <v>602</v>
      </c>
      <c r="E5" s="221" t="s">
        <v>609</v>
      </c>
      <c r="F5" s="220" t="s">
        <v>608</v>
      </c>
    </row>
    <row r="6" spans="1:8" ht="18.75" customHeight="1" x14ac:dyDescent="0.35">
      <c r="A6" s="468"/>
      <c r="B6" s="196"/>
      <c r="C6" s="225"/>
      <c r="D6" s="306"/>
      <c r="E6" s="226"/>
      <c r="F6" s="196"/>
    </row>
    <row r="7" spans="1:8" ht="18.75" x14ac:dyDescent="0.3">
      <c r="A7" s="468"/>
      <c r="B7" s="451" t="s">
        <v>3</v>
      </c>
      <c r="C7" s="440" t="s">
        <v>489</v>
      </c>
      <c r="D7" s="307"/>
      <c r="E7" s="227"/>
      <c r="F7" s="228"/>
    </row>
    <row r="8" spans="1:8" ht="12.75" customHeight="1" x14ac:dyDescent="0.3">
      <c r="A8" s="468"/>
      <c r="B8" s="451"/>
      <c r="C8" s="440"/>
      <c r="D8" s="307"/>
      <c r="E8" s="227"/>
      <c r="F8" s="228"/>
    </row>
    <row r="9" spans="1:8" ht="19.5" customHeight="1" x14ac:dyDescent="0.3">
      <c r="A9" s="468"/>
      <c r="B9" s="452" t="s">
        <v>4</v>
      </c>
      <c r="C9" s="441" t="s">
        <v>488</v>
      </c>
      <c r="D9" s="307"/>
      <c r="E9" s="229">
        <v>300700</v>
      </c>
      <c r="F9" s="229">
        <v>-81185</v>
      </c>
      <c r="H9" s="537"/>
    </row>
    <row r="10" spans="1:8" ht="12.75" customHeight="1" x14ac:dyDescent="0.3">
      <c r="A10" s="468"/>
      <c r="B10" s="453"/>
      <c r="C10" s="442"/>
      <c r="D10" s="307"/>
      <c r="E10" s="230"/>
      <c r="F10" s="230"/>
      <c r="H10" s="537"/>
    </row>
    <row r="11" spans="1:8" ht="18.75" x14ac:dyDescent="0.3">
      <c r="A11" s="468"/>
      <c r="B11" s="454" t="s">
        <v>5</v>
      </c>
      <c r="C11" s="443" t="s">
        <v>193</v>
      </c>
      <c r="D11" s="307"/>
      <c r="E11" s="230">
        <v>2670217</v>
      </c>
      <c r="F11" s="230">
        <v>3426595</v>
      </c>
      <c r="H11" s="537"/>
    </row>
    <row r="12" spans="1:8" ht="18.75" x14ac:dyDescent="0.3">
      <c r="A12" s="468"/>
      <c r="B12" s="454" t="s">
        <v>6</v>
      </c>
      <c r="C12" s="443" t="s">
        <v>194</v>
      </c>
      <c r="D12" s="307"/>
      <c r="E12" s="230">
        <v>-1142144</v>
      </c>
      <c r="F12" s="230">
        <v>-2075795</v>
      </c>
      <c r="H12" s="537"/>
    </row>
    <row r="13" spans="1:8" ht="18.75" x14ac:dyDescent="0.3">
      <c r="A13" s="468"/>
      <c r="B13" s="454" t="s">
        <v>7</v>
      </c>
      <c r="C13" s="443" t="s">
        <v>8</v>
      </c>
      <c r="D13" s="307"/>
      <c r="E13" s="230">
        <v>8</v>
      </c>
      <c r="F13" s="230">
        <v>6</v>
      </c>
      <c r="H13" s="537"/>
    </row>
    <row r="14" spans="1:8" ht="18.75" x14ac:dyDescent="0.3">
      <c r="A14" s="468"/>
      <c r="B14" s="454" t="s">
        <v>9</v>
      </c>
      <c r="C14" s="443" t="s">
        <v>10</v>
      </c>
      <c r="D14" s="307"/>
      <c r="E14" s="230">
        <v>230679</v>
      </c>
      <c r="F14" s="230">
        <v>252028</v>
      </c>
      <c r="H14" s="537"/>
    </row>
    <row r="15" spans="1:8" ht="18.75" x14ac:dyDescent="0.3">
      <c r="A15" s="468"/>
      <c r="B15" s="454" t="s">
        <v>11</v>
      </c>
      <c r="C15" s="443" t="s">
        <v>12</v>
      </c>
      <c r="D15" s="307"/>
      <c r="E15" s="230">
        <v>91984</v>
      </c>
      <c r="F15" s="230">
        <v>48897</v>
      </c>
      <c r="H15" s="537"/>
    </row>
    <row r="16" spans="1:8" ht="18.75" x14ac:dyDescent="0.3">
      <c r="A16" s="468"/>
      <c r="B16" s="454" t="s">
        <v>14</v>
      </c>
      <c r="C16" s="443" t="s">
        <v>13</v>
      </c>
      <c r="D16" s="307"/>
      <c r="E16" s="230">
        <v>454915</v>
      </c>
      <c r="F16" s="230">
        <v>368936</v>
      </c>
      <c r="H16" s="537"/>
    </row>
    <row r="17" spans="1:8" ht="18.75" x14ac:dyDescent="0.3">
      <c r="A17" s="468"/>
      <c r="B17" s="454" t="s">
        <v>16</v>
      </c>
      <c r="C17" s="443" t="s">
        <v>15</v>
      </c>
      <c r="D17" s="307"/>
      <c r="E17" s="230">
        <v>-651711</v>
      </c>
      <c r="F17" s="230">
        <v>-536497</v>
      </c>
      <c r="H17" s="537"/>
    </row>
    <row r="18" spans="1:8" ht="18.75" x14ac:dyDescent="0.3">
      <c r="A18" s="468"/>
      <c r="B18" s="454" t="s">
        <v>18</v>
      </c>
      <c r="C18" s="443" t="s">
        <v>17</v>
      </c>
      <c r="D18" s="307"/>
      <c r="E18" s="230">
        <v>-245761</v>
      </c>
      <c r="F18" s="230">
        <v>-71082</v>
      </c>
      <c r="H18" s="537"/>
    </row>
    <row r="19" spans="1:8" ht="18.75" x14ac:dyDescent="0.3">
      <c r="A19" s="468"/>
      <c r="B19" s="454" t="s">
        <v>19</v>
      </c>
      <c r="C19" s="443" t="s">
        <v>20</v>
      </c>
      <c r="D19" s="234"/>
      <c r="E19" s="231">
        <v>-1107487</v>
      </c>
      <c r="F19" s="231">
        <v>-1494273</v>
      </c>
      <c r="H19" s="537"/>
    </row>
    <row r="20" spans="1:8" ht="12.75" customHeight="1" x14ac:dyDescent="0.3">
      <c r="A20" s="468"/>
      <c r="B20" s="455"/>
      <c r="C20" s="442"/>
      <c r="D20" s="307"/>
      <c r="E20" s="231"/>
      <c r="F20" s="231"/>
      <c r="H20" s="537"/>
    </row>
    <row r="21" spans="1:8" ht="18.75" x14ac:dyDescent="0.3">
      <c r="A21" s="468"/>
      <c r="B21" s="452" t="s">
        <v>21</v>
      </c>
      <c r="C21" s="441" t="s">
        <v>490</v>
      </c>
      <c r="D21" s="307"/>
      <c r="E21" s="232">
        <v>2346265</v>
      </c>
      <c r="F21" s="232">
        <v>6960784</v>
      </c>
      <c r="H21" s="537"/>
    </row>
    <row r="22" spans="1:8" ht="12.75" customHeight="1" x14ac:dyDescent="0.3">
      <c r="A22" s="468"/>
      <c r="B22" s="455"/>
      <c r="C22" s="442"/>
      <c r="D22" s="307"/>
      <c r="E22" s="231"/>
      <c r="F22" s="231"/>
      <c r="H22" s="537"/>
    </row>
    <row r="23" spans="1:8" ht="18.75" x14ac:dyDescent="0.3">
      <c r="A23" s="468"/>
      <c r="B23" s="454" t="s">
        <v>22</v>
      </c>
      <c r="C23" s="444" t="s">
        <v>491</v>
      </c>
      <c r="D23" s="307"/>
      <c r="E23" s="231">
        <v>-592396</v>
      </c>
      <c r="F23" s="231">
        <v>-233371</v>
      </c>
      <c r="H23" s="537"/>
    </row>
    <row r="24" spans="1:8" ht="18.75" x14ac:dyDescent="0.3">
      <c r="A24" s="468"/>
      <c r="B24" s="454" t="s">
        <v>23</v>
      </c>
      <c r="C24" s="443" t="s">
        <v>205</v>
      </c>
      <c r="D24" s="307"/>
      <c r="E24" s="231">
        <v>-892308</v>
      </c>
      <c r="F24" s="231">
        <v>-1108038</v>
      </c>
      <c r="H24" s="537"/>
    </row>
    <row r="25" spans="1:8" ht="18.75" x14ac:dyDescent="0.3">
      <c r="A25" s="468"/>
      <c r="B25" s="454" t="s">
        <v>24</v>
      </c>
      <c r="C25" s="443" t="s">
        <v>25</v>
      </c>
      <c r="D25" s="307"/>
      <c r="E25" s="231">
        <v>-13742760</v>
      </c>
      <c r="F25" s="231">
        <v>2007668</v>
      </c>
      <c r="H25" s="537"/>
    </row>
    <row r="26" spans="1:8" ht="18.75" x14ac:dyDescent="0.3">
      <c r="A26" s="468"/>
      <c r="B26" s="454" t="s">
        <v>26</v>
      </c>
      <c r="C26" s="443" t="s">
        <v>492</v>
      </c>
      <c r="D26" s="307"/>
      <c r="E26" s="231">
        <v>-170027</v>
      </c>
      <c r="F26" s="231">
        <v>618308</v>
      </c>
      <c r="H26" s="537"/>
    </row>
    <row r="27" spans="1:8" ht="18.75" x14ac:dyDescent="0.3">
      <c r="A27" s="468"/>
      <c r="B27" s="454" t="s">
        <v>27</v>
      </c>
      <c r="C27" s="443" t="s">
        <v>202</v>
      </c>
      <c r="D27" s="307"/>
      <c r="E27" s="231">
        <v>-5185</v>
      </c>
      <c r="F27" s="231">
        <v>4658</v>
      </c>
      <c r="H27" s="537"/>
    </row>
    <row r="28" spans="1:8" ht="18.75" x14ac:dyDescent="0.3">
      <c r="A28" s="468"/>
      <c r="B28" s="454" t="s">
        <v>28</v>
      </c>
      <c r="C28" s="443" t="s">
        <v>29</v>
      </c>
      <c r="D28" s="307"/>
      <c r="E28" s="231">
        <v>12302938</v>
      </c>
      <c r="F28" s="231">
        <v>8892668</v>
      </c>
      <c r="H28" s="537"/>
    </row>
    <row r="29" spans="1:8" ht="18.75" x14ac:dyDescent="0.3">
      <c r="A29" s="468"/>
      <c r="B29" s="454" t="s">
        <v>30</v>
      </c>
      <c r="C29" s="443" t="s">
        <v>493</v>
      </c>
      <c r="D29" s="307"/>
      <c r="E29" s="231">
        <v>0</v>
      </c>
      <c r="F29" s="231">
        <v>0</v>
      </c>
      <c r="H29" s="537"/>
    </row>
    <row r="30" spans="1:8" ht="18.75" x14ac:dyDescent="0.3">
      <c r="A30" s="468"/>
      <c r="B30" s="454" t="s">
        <v>32</v>
      </c>
      <c r="C30" s="443" t="s">
        <v>31</v>
      </c>
      <c r="D30" s="307"/>
      <c r="E30" s="231">
        <v>4332010</v>
      </c>
      <c r="F30" s="231">
        <v>-3134612</v>
      </c>
      <c r="H30" s="537"/>
    </row>
    <row r="31" spans="1:8" ht="18.75" x14ac:dyDescent="0.3">
      <c r="A31" s="468"/>
      <c r="B31" s="454" t="s">
        <v>34</v>
      </c>
      <c r="C31" s="443" t="s">
        <v>33</v>
      </c>
      <c r="D31" s="307"/>
      <c r="E31" s="231">
        <v>0</v>
      </c>
      <c r="F31" s="231">
        <v>0</v>
      </c>
      <c r="H31" s="537"/>
    </row>
    <row r="32" spans="1:8" ht="18.75" x14ac:dyDescent="0.3">
      <c r="A32" s="468"/>
      <c r="B32" s="454" t="s">
        <v>226</v>
      </c>
      <c r="C32" s="443" t="s">
        <v>35</v>
      </c>
      <c r="D32" s="234"/>
      <c r="E32" s="231">
        <v>1113993</v>
      </c>
      <c r="F32" s="231">
        <v>-86497</v>
      </c>
      <c r="H32" s="537"/>
    </row>
    <row r="33" spans="1:8" ht="12.75" customHeight="1" x14ac:dyDescent="0.3">
      <c r="A33" s="468"/>
      <c r="B33" s="453"/>
      <c r="C33" s="445"/>
      <c r="D33" s="308"/>
      <c r="E33" s="233"/>
      <c r="F33" s="233"/>
      <c r="H33" s="537"/>
    </row>
    <row r="34" spans="1:8" ht="18.75" x14ac:dyDescent="0.3">
      <c r="A34" s="468"/>
      <c r="B34" s="451" t="s">
        <v>36</v>
      </c>
      <c r="C34" s="441" t="s">
        <v>494</v>
      </c>
      <c r="D34" s="307"/>
      <c r="E34" s="232">
        <v>2646965</v>
      </c>
      <c r="F34" s="232">
        <v>6879599</v>
      </c>
      <c r="H34" s="537"/>
    </row>
    <row r="35" spans="1:8" ht="12.75" customHeight="1" x14ac:dyDescent="0.3">
      <c r="A35" s="468"/>
      <c r="B35" s="453"/>
      <c r="C35" s="445"/>
      <c r="D35" s="308"/>
      <c r="E35" s="233"/>
      <c r="F35" s="233"/>
      <c r="H35" s="537"/>
    </row>
    <row r="36" spans="1:8" ht="18.75" x14ac:dyDescent="0.3">
      <c r="A36" s="468"/>
      <c r="B36" s="451" t="s">
        <v>37</v>
      </c>
      <c r="C36" s="440" t="s">
        <v>495</v>
      </c>
      <c r="D36" s="308"/>
      <c r="E36" s="233"/>
      <c r="F36" s="233"/>
      <c r="H36" s="537"/>
    </row>
    <row r="37" spans="1:8" ht="12.75" customHeight="1" x14ac:dyDescent="0.3">
      <c r="A37" s="468"/>
      <c r="B37" s="455"/>
      <c r="C37" s="445"/>
      <c r="D37" s="308"/>
      <c r="E37" s="233"/>
      <c r="F37" s="233"/>
      <c r="H37" s="537"/>
    </row>
    <row r="38" spans="1:8" ht="18.75" x14ac:dyDescent="0.3">
      <c r="A38" s="468"/>
      <c r="B38" s="451" t="s">
        <v>38</v>
      </c>
      <c r="C38" s="441" t="s">
        <v>496</v>
      </c>
      <c r="D38" s="307"/>
      <c r="E38" s="232">
        <v>-5744513</v>
      </c>
      <c r="F38" s="232">
        <v>-1622855</v>
      </c>
      <c r="H38" s="537"/>
    </row>
    <row r="39" spans="1:8" ht="12.75" customHeight="1" x14ac:dyDescent="0.3">
      <c r="A39" s="468"/>
      <c r="B39" s="455"/>
      <c r="C39" s="442"/>
      <c r="D39" s="308"/>
      <c r="E39" s="233"/>
      <c r="F39" s="233"/>
      <c r="H39" s="537"/>
    </row>
    <row r="40" spans="1:8" ht="18.75" x14ac:dyDescent="0.3">
      <c r="A40" s="468"/>
      <c r="B40" s="456" t="s">
        <v>39</v>
      </c>
      <c r="C40" s="446" t="s">
        <v>497</v>
      </c>
      <c r="D40" s="234"/>
      <c r="E40" s="231">
        <v>0</v>
      </c>
      <c r="F40" s="231">
        <v>0</v>
      </c>
      <c r="H40" s="537"/>
    </row>
    <row r="41" spans="1:8" ht="18.75" x14ac:dyDescent="0.3">
      <c r="A41" s="468"/>
      <c r="B41" s="456" t="s">
        <v>40</v>
      </c>
      <c r="C41" s="446" t="s">
        <v>498</v>
      </c>
      <c r="D41" s="234"/>
      <c r="E41" s="231">
        <v>0</v>
      </c>
      <c r="F41" s="231">
        <v>0</v>
      </c>
      <c r="H41" s="537"/>
    </row>
    <row r="42" spans="1:8" ht="18.75" x14ac:dyDescent="0.3">
      <c r="A42" s="468"/>
      <c r="B42" s="456" t="s">
        <v>41</v>
      </c>
      <c r="C42" s="446" t="s">
        <v>499</v>
      </c>
      <c r="D42" s="307"/>
      <c r="E42" s="231">
        <v>-93070</v>
      </c>
      <c r="F42" s="231">
        <v>-76099</v>
      </c>
      <c r="H42" s="537"/>
    </row>
    <row r="43" spans="1:8" ht="18.75" x14ac:dyDescent="0.3">
      <c r="A43" s="468"/>
      <c r="B43" s="456" t="s">
        <v>42</v>
      </c>
      <c r="C43" s="446" t="s">
        <v>43</v>
      </c>
      <c r="D43" s="307"/>
      <c r="E43" s="231">
        <v>243</v>
      </c>
      <c r="F43" s="231">
        <v>619</v>
      </c>
      <c r="H43" s="537"/>
    </row>
    <row r="44" spans="1:8" ht="18.75" x14ac:dyDescent="0.3">
      <c r="A44" s="468"/>
      <c r="B44" s="456" t="s">
        <v>44</v>
      </c>
      <c r="C44" s="446" t="s">
        <v>500</v>
      </c>
      <c r="D44" s="307"/>
      <c r="E44" s="231">
        <v>-4684807</v>
      </c>
      <c r="F44" s="231">
        <v>-2150809</v>
      </c>
      <c r="H44" s="537"/>
    </row>
    <row r="45" spans="1:8" ht="18.75" x14ac:dyDescent="0.3">
      <c r="A45" s="468"/>
      <c r="B45" s="456" t="s">
        <v>45</v>
      </c>
      <c r="C45" s="446" t="s">
        <v>501</v>
      </c>
      <c r="D45" s="307"/>
      <c r="E45" s="231">
        <v>2100206</v>
      </c>
      <c r="F45" s="231">
        <v>403434</v>
      </c>
      <c r="H45" s="537"/>
    </row>
    <row r="46" spans="1:8" ht="18.75" x14ac:dyDescent="0.3">
      <c r="A46" s="468"/>
      <c r="B46" s="456" t="s">
        <v>46</v>
      </c>
      <c r="C46" s="446" t="s">
        <v>502</v>
      </c>
      <c r="D46" s="307"/>
      <c r="E46" s="231">
        <v>-3067085</v>
      </c>
      <c r="F46" s="231">
        <v>0</v>
      </c>
      <c r="H46" s="537"/>
    </row>
    <row r="47" spans="1:8" ht="18.75" x14ac:dyDescent="0.3">
      <c r="A47" s="468"/>
      <c r="B47" s="456" t="s">
        <v>47</v>
      </c>
      <c r="C47" s="446" t="s">
        <v>503</v>
      </c>
      <c r="D47" s="307"/>
      <c r="E47" s="231">
        <v>0</v>
      </c>
      <c r="F47" s="231">
        <v>200000</v>
      </c>
      <c r="H47" s="537"/>
    </row>
    <row r="48" spans="1:8" ht="18.75" x14ac:dyDescent="0.3">
      <c r="A48" s="468"/>
      <c r="B48" s="456" t="s">
        <v>48</v>
      </c>
      <c r="C48" s="446" t="s">
        <v>20</v>
      </c>
      <c r="D48" s="234"/>
      <c r="E48" s="231">
        <v>0</v>
      </c>
      <c r="F48" s="231">
        <v>0</v>
      </c>
      <c r="H48" s="537"/>
    </row>
    <row r="49" spans="1:8" ht="12.75" customHeight="1" x14ac:dyDescent="0.3">
      <c r="A49" s="468"/>
      <c r="B49" s="455"/>
      <c r="C49" s="442"/>
      <c r="D49" s="307"/>
      <c r="E49" s="231"/>
      <c r="F49" s="231"/>
      <c r="H49" s="537"/>
    </row>
    <row r="50" spans="1:8" ht="18.75" x14ac:dyDescent="0.3">
      <c r="A50" s="468"/>
      <c r="B50" s="451" t="s">
        <v>49</v>
      </c>
      <c r="C50" s="440" t="s">
        <v>504</v>
      </c>
      <c r="D50" s="307"/>
      <c r="E50" s="231"/>
      <c r="F50" s="231"/>
      <c r="H50" s="537"/>
    </row>
    <row r="51" spans="1:8" ht="12.75" customHeight="1" x14ac:dyDescent="0.3">
      <c r="A51" s="468"/>
      <c r="B51" s="455"/>
      <c r="C51" s="442"/>
      <c r="D51" s="307"/>
      <c r="E51" s="231"/>
      <c r="F51" s="231"/>
      <c r="H51" s="537"/>
    </row>
    <row r="52" spans="1:8" ht="18.75" x14ac:dyDescent="0.3">
      <c r="A52" s="468"/>
      <c r="B52" s="451" t="s">
        <v>50</v>
      </c>
      <c r="C52" s="441" t="s">
        <v>51</v>
      </c>
      <c r="D52" s="307"/>
      <c r="E52" s="232">
        <v>748591</v>
      </c>
      <c r="F52" s="232">
        <v>-3750194</v>
      </c>
      <c r="H52" s="537"/>
    </row>
    <row r="53" spans="1:8" ht="12.75" customHeight="1" x14ac:dyDescent="0.3">
      <c r="A53" s="468"/>
      <c r="B53" s="453"/>
      <c r="C53" s="442"/>
      <c r="D53" s="307"/>
      <c r="E53" s="231"/>
      <c r="F53" s="231"/>
      <c r="H53" s="537"/>
    </row>
    <row r="54" spans="1:8" ht="18.75" x14ac:dyDescent="0.3">
      <c r="A54" s="468"/>
      <c r="B54" s="456" t="s">
        <v>52</v>
      </c>
      <c r="C54" s="443" t="s">
        <v>53</v>
      </c>
      <c r="D54" s="307"/>
      <c r="E54" s="231">
        <v>5150000</v>
      </c>
      <c r="F54" s="231">
        <v>7080709</v>
      </c>
      <c r="H54" s="537"/>
    </row>
    <row r="55" spans="1:8" ht="18.75" x14ac:dyDescent="0.3">
      <c r="A55" s="468"/>
      <c r="B55" s="456" t="s">
        <v>54</v>
      </c>
      <c r="C55" s="443" t="s">
        <v>55</v>
      </c>
      <c r="D55" s="307"/>
      <c r="E55" s="231">
        <v>-4312567</v>
      </c>
      <c r="F55" s="231">
        <v>-10748173</v>
      </c>
      <c r="H55" s="537"/>
    </row>
    <row r="56" spans="1:8" ht="18.75" x14ac:dyDescent="0.3">
      <c r="A56" s="468"/>
      <c r="B56" s="456" t="s">
        <v>56</v>
      </c>
      <c r="C56" s="443" t="s">
        <v>505</v>
      </c>
      <c r="D56" s="307"/>
      <c r="E56" s="231">
        <v>0</v>
      </c>
      <c r="F56" s="231">
        <v>0</v>
      </c>
      <c r="H56" s="537"/>
    </row>
    <row r="57" spans="1:8" ht="18.75" x14ac:dyDescent="0.3">
      <c r="A57" s="468"/>
      <c r="B57" s="456" t="s">
        <v>57</v>
      </c>
      <c r="C57" s="443" t="s">
        <v>506</v>
      </c>
      <c r="D57" s="307"/>
      <c r="E57" s="231">
        <v>0</v>
      </c>
      <c r="F57" s="231">
        <v>0</v>
      </c>
      <c r="H57" s="537"/>
    </row>
    <row r="58" spans="1:8" ht="18.75" x14ac:dyDescent="0.3">
      <c r="A58" s="468"/>
      <c r="B58" s="456" t="s">
        <v>58</v>
      </c>
      <c r="C58" s="443" t="s">
        <v>598</v>
      </c>
      <c r="D58" s="307"/>
      <c r="E58" s="231">
        <v>-89546</v>
      </c>
      <c r="F58" s="231">
        <v>-82866</v>
      </c>
      <c r="H58" s="537"/>
    </row>
    <row r="59" spans="1:8" ht="18.75" x14ac:dyDescent="0.3">
      <c r="A59" s="468"/>
      <c r="B59" s="456" t="s">
        <v>59</v>
      </c>
      <c r="C59" s="443" t="s">
        <v>20</v>
      </c>
      <c r="D59" s="307"/>
      <c r="E59" s="231">
        <v>704</v>
      </c>
      <c r="F59" s="231">
        <v>136</v>
      </c>
      <c r="H59" s="537"/>
    </row>
    <row r="60" spans="1:8" ht="12.75" customHeight="1" x14ac:dyDescent="0.3">
      <c r="A60" s="468"/>
      <c r="B60" s="457"/>
      <c r="C60" s="443"/>
      <c r="D60" s="307"/>
      <c r="E60" s="231"/>
      <c r="F60" s="231"/>
      <c r="H60" s="537"/>
    </row>
    <row r="61" spans="1:8" ht="18.75" customHeight="1" x14ac:dyDescent="0.3">
      <c r="A61" s="468"/>
      <c r="B61" s="451" t="s">
        <v>60</v>
      </c>
      <c r="C61" s="440" t="s">
        <v>507</v>
      </c>
      <c r="D61" s="234"/>
      <c r="E61" s="232">
        <v>960023</v>
      </c>
      <c r="F61" s="232">
        <v>415888</v>
      </c>
      <c r="H61" s="537"/>
    </row>
    <row r="62" spans="1:8" ht="12.75" customHeight="1" x14ac:dyDescent="0.3">
      <c r="A62" s="468"/>
      <c r="B62" s="458"/>
      <c r="C62" s="447"/>
      <c r="D62" s="308"/>
      <c r="E62" s="233"/>
      <c r="F62" s="233"/>
      <c r="H62" s="537"/>
    </row>
    <row r="63" spans="1:8" ht="18.75" x14ac:dyDescent="0.3">
      <c r="A63" s="468"/>
      <c r="B63" s="451" t="s">
        <v>61</v>
      </c>
      <c r="C63" s="448" t="s">
        <v>508</v>
      </c>
      <c r="D63" s="307"/>
      <c r="E63" s="232">
        <v>-1388934</v>
      </c>
      <c r="F63" s="232">
        <v>1922438</v>
      </c>
      <c r="H63" s="537"/>
    </row>
    <row r="64" spans="1:8" ht="12.75" customHeight="1" x14ac:dyDescent="0.3">
      <c r="A64" s="468"/>
      <c r="B64" s="459"/>
      <c r="C64" s="440"/>
      <c r="D64" s="307"/>
      <c r="E64" s="231"/>
      <c r="F64" s="231"/>
      <c r="H64" s="537"/>
    </row>
    <row r="65" spans="1:8" ht="18.75" x14ac:dyDescent="0.3">
      <c r="A65" s="468"/>
      <c r="B65" s="451" t="s">
        <v>62</v>
      </c>
      <c r="C65" s="440" t="s">
        <v>370</v>
      </c>
      <c r="D65" s="234"/>
      <c r="E65" s="232">
        <v>5897857</v>
      </c>
      <c r="F65" s="232">
        <v>6148791</v>
      </c>
      <c r="H65" s="537"/>
    </row>
    <row r="66" spans="1:8" ht="12.75" customHeight="1" x14ac:dyDescent="0.3">
      <c r="A66" s="468"/>
      <c r="B66" s="451"/>
      <c r="C66" s="449"/>
      <c r="D66" s="307"/>
      <c r="E66" s="231"/>
      <c r="F66" s="231"/>
      <c r="H66" s="537"/>
    </row>
    <row r="67" spans="1:8" ht="18.75" x14ac:dyDescent="0.3">
      <c r="A67" s="468"/>
      <c r="B67" s="460" t="s">
        <v>63</v>
      </c>
      <c r="C67" s="450" t="s">
        <v>64</v>
      </c>
      <c r="D67" s="235" t="s">
        <v>343</v>
      </c>
      <c r="E67" s="236">
        <v>4508923</v>
      </c>
      <c r="F67" s="236">
        <v>8071229</v>
      </c>
      <c r="H67" s="537"/>
    </row>
    <row r="68" spans="1:8" ht="18.75" x14ac:dyDescent="0.3">
      <c r="A68" s="22"/>
      <c r="B68" s="22"/>
      <c r="C68" s="25"/>
      <c r="D68" s="26"/>
      <c r="E68" s="27"/>
      <c r="F68" s="27"/>
    </row>
    <row r="69" spans="1:8" ht="15.75" x14ac:dyDescent="0.25">
      <c r="D69" s="28"/>
      <c r="E69" s="36"/>
      <c r="F69" s="36"/>
    </row>
    <row r="71" spans="1:8" x14ac:dyDescent="0.2">
      <c r="E71" s="36">
        <f>+E9-SUM(E11:E19)</f>
        <v>0</v>
      </c>
      <c r="F71" s="36">
        <f>+F9-SUM(F11:F19)</f>
        <v>0</v>
      </c>
    </row>
    <row r="72" spans="1:8" x14ac:dyDescent="0.2">
      <c r="E72" s="36">
        <f>+E21-SUM(E23:E32)</f>
        <v>0</v>
      </c>
      <c r="F72" s="36">
        <f>+F21-SUM(F23:F32)</f>
        <v>0</v>
      </c>
    </row>
    <row r="73" spans="1:8" x14ac:dyDescent="0.2">
      <c r="E73" s="36">
        <f>+E34-(+E9+E21)</f>
        <v>0</v>
      </c>
      <c r="F73" s="36">
        <f>+F34-(+F9+F21)</f>
        <v>0</v>
      </c>
    </row>
    <row r="74" spans="1:8" x14ac:dyDescent="0.2">
      <c r="E74" s="36">
        <f>+E38-SUM(E40:E48)</f>
        <v>0</v>
      </c>
      <c r="F74" s="36">
        <f>+F38-SUM(F40:F48)</f>
        <v>0</v>
      </c>
    </row>
    <row r="75" spans="1:8" x14ac:dyDescent="0.2">
      <c r="E75" s="36">
        <f>+E52-SUM(E54:E59)</f>
        <v>0</v>
      </c>
      <c r="F75" s="36">
        <f>+F52-SUM(F54:F59)</f>
        <v>0</v>
      </c>
    </row>
    <row r="76" spans="1:8" x14ac:dyDescent="0.2">
      <c r="E76" s="36">
        <f>+E63-(+E34+E38+E52+E61)</f>
        <v>0</v>
      </c>
      <c r="F76" s="36">
        <f>+F63-(+F34+F38+F52+F61)</f>
        <v>0</v>
      </c>
    </row>
    <row r="77" spans="1:8" x14ac:dyDescent="0.2">
      <c r="E77" s="36">
        <f>+E67-(+E63+E65)</f>
        <v>0</v>
      </c>
      <c r="F77" s="36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86" customWidth="1"/>
    <col min="2" max="2" width="6.28515625" style="258" customWidth="1"/>
    <col min="3" max="3" width="109" style="261" customWidth="1"/>
    <col min="4" max="4" width="42.42578125" style="286" customWidth="1"/>
    <col min="5" max="5" width="36.140625" style="286" customWidth="1"/>
    <col min="6" max="16384" width="9.140625" style="256"/>
  </cols>
  <sheetData>
    <row r="1" spans="1:5" ht="12.75" customHeight="1" x14ac:dyDescent="0.25">
      <c r="A1" s="252"/>
      <c r="B1" s="253"/>
      <c r="C1" s="254"/>
      <c r="D1" s="482"/>
      <c r="E1" s="255"/>
    </row>
    <row r="2" spans="1:5" ht="18" customHeight="1" x14ac:dyDescent="0.25">
      <c r="A2" s="257"/>
      <c r="C2" s="259" t="s">
        <v>366</v>
      </c>
      <c r="D2" s="593" t="s">
        <v>358</v>
      </c>
      <c r="E2" s="593" t="s">
        <v>358</v>
      </c>
    </row>
    <row r="3" spans="1:5" ht="18" customHeight="1" x14ac:dyDescent="0.25">
      <c r="A3" s="257"/>
      <c r="C3" s="260" t="s">
        <v>245</v>
      </c>
      <c r="D3" s="594"/>
      <c r="E3" s="594"/>
    </row>
    <row r="4" spans="1:5" ht="15.75" x14ac:dyDescent="0.25">
      <c r="A4" s="257"/>
      <c r="C4" s="483"/>
      <c r="D4" s="262" t="s">
        <v>0</v>
      </c>
      <c r="E4" s="470" t="s">
        <v>1</v>
      </c>
    </row>
    <row r="5" spans="1:5" ht="15.75" x14ac:dyDescent="0.25">
      <c r="A5" s="257"/>
      <c r="C5" s="483"/>
      <c r="D5" s="263" t="s">
        <v>305</v>
      </c>
      <c r="E5" s="471" t="s">
        <v>305</v>
      </c>
    </row>
    <row r="6" spans="1:5" ht="15.75" x14ac:dyDescent="0.25">
      <c r="A6" s="264"/>
      <c r="B6" s="265"/>
      <c r="C6" s="266"/>
      <c r="D6" s="267" t="s">
        <v>600</v>
      </c>
      <c r="E6" s="472" t="s">
        <v>511</v>
      </c>
    </row>
    <row r="7" spans="1:5" ht="18" customHeight="1" x14ac:dyDescent="0.25">
      <c r="A7" s="257"/>
      <c r="C7" s="268"/>
      <c r="D7" s="269"/>
      <c r="E7" s="473"/>
    </row>
    <row r="8" spans="1:5" ht="18" customHeight="1" x14ac:dyDescent="0.25">
      <c r="A8" s="257"/>
      <c r="B8" s="258" t="s">
        <v>246</v>
      </c>
      <c r="C8" s="270" t="s">
        <v>326</v>
      </c>
      <c r="D8" s="271"/>
      <c r="E8" s="474"/>
    </row>
    <row r="9" spans="1:5" ht="18" customHeight="1" x14ac:dyDescent="0.25">
      <c r="A9" s="257"/>
      <c r="C9" s="270"/>
      <c r="D9" s="271"/>
      <c r="E9" s="474"/>
    </row>
    <row r="10" spans="1:5" ht="18" customHeight="1" x14ac:dyDescent="0.25">
      <c r="A10" s="257"/>
      <c r="B10" s="272" t="s">
        <v>4</v>
      </c>
      <c r="C10" s="273" t="s">
        <v>247</v>
      </c>
      <c r="D10" s="274">
        <f>+kz!F51</f>
        <v>758357</v>
      </c>
      <c r="E10" s="475">
        <v>570061</v>
      </c>
    </row>
    <row r="11" spans="1:5" ht="18" customHeight="1" x14ac:dyDescent="0.25">
      <c r="A11" s="257"/>
      <c r="B11" s="272" t="s">
        <v>21</v>
      </c>
      <c r="C11" s="273" t="s">
        <v>248</v>
      </c>
      <c r="D11" s="275">
        <f>-kz!F52</f>
        <v>-167506</v>
      </c>
      <c r="E11" s="476">
        <v>-124701</v>
      </c>
    </row>
    <row r="12" spans="1:5" ht="18" customHeight="1" x14ac:dyDescent="0.25">
      <c r="A12" s="257"/>
      <c r="B12" s="272" t="s">
        <v>22</v>
      </c>
      <c r="C12" s="273" t="s">
        <v>249</v>
      </c>
      <c r="D12" s="275">
        <f>-kz!F53</f>
        <v>-163036</v>
      </c>
      <c r="E12" s="476">
        <v>-127936</v>
      </c>
    </row>
    <row r="13" spans="1:5" ht="18" customHeight="1" x14ac:dyDescent="0.25">
      <c r="A13" s="257"/>
      <c r="B13" s="272" t="s">
        <v>23</v>
      </c>
      <c r="C13" s="273" t="s">
        <v>250</v>
      </c>
      <c r="D13" s="275">
        <v>0</v>
      </c>
      <c r="E13" s="476">
        <v>0</v>
      </c>
    </row>
    <row r="14" spans="1:5" ht="18" customHeight="1" x14ac:dyDescent="0.25">
      <c r="A14" s="257"/>
      <c r="B14" s="272" t="s">
        <v>24</v>
      </c>
      <c r="C14" s="273" t="s">
        <v>327</v>
      </c>
      <c r="D14" s="275">
        <f>-kz!F54+kz!F55</f>
        <v>-4470</v>
      </c>
      <c r="E14" s="476">
        <v>3235</v>
      </c>
    </row>
    <row r="15" spans="1:5" ht="18" customHeight="1" x14ac:dyDescent="0.25">
      <c r="A15" s="257"/>
      <c r="B15" s="276"/>
      <c r="C15" s="273"/>
      <c r="D15" s="277"/>
      <c r="E15" s="477"/>
    </row>
    <row r="16" spans="1:5" ht="18" customHeight="1" x14ac:dyDescent="0.25">
      <c r="A16" s="257"/>
      <c r="B16" s="258" t="s">
        <v>3</v>
      </c>
      <c r="C16" s="278" t="s">
        <v>251</v>
      </c>
      <c r="D16" s="304">
        <f>SUM(D10:D11)</f>
        <v>590851</v>
      </c>
      <c r="E16" s="478">
        <f>SUM(E10:E11)</f>
        <v>445360</v>
      </c>
    </row>
    <row r="17" spans="1:5" ht="18" customHeight="1" x14ac:dyDescent="0.25">
      <c r="A17" s="257"/>
      <c r="C17" s="270"/>
      <c r="D17" s="277"/>
      <c r="E17" s="477"/>
    </row>
    <row r="18" spans="1:5" ht="18" customHeight="1" x14ac:dyDescent="0.25">
      <c r="A18" s="257"/>
      <c r="B18" s="272" t="s">
        <v>65</v>
      </c>
      <c r="C18" s="273" t="s">
        <v>252</v>
      </c>
      <c r="D18" s="275">
        <v>0</v>
      </c>
      <c r="E18" s="476">
        <v>0</v>
      </c>
    </row>
    <row r="19" spans="1:5" ht="18" customHeight="1" x14ac:dyDescent="0.25">
      <c r="A19" s="257"/>
      <c r="B19" s="272" t="s">
        <v>66</v>
      </c>
      <c r="C19" s="273" t="s">
        <v>509</v>
      </c>
      <c r="D19" s="275">
        <f>-ROUND((+(+D16-D14)*5%),0)*0</f>
        <v>0</v>
      </c>
      <c r="E19" s="275">
        <f>-ROUND((+(+E16-E14)*5%),0)</f>
        <v>-22106</v>
      </c>
    </row>
    <row r="20" spans="1:5" ht="18" customHeight="1" x14ac:dyDescent="0.25">
      <c r="A20" s="257"/>
      <c r="B20" s="272" t="s">
        <v>67</v>
      </c>
      <c r="C20" s="279" t="s">
        <v>510</v>
      </c>
      <c r="D20" s="275">
        <v>0</v>
      </c>
      <c r="E20" s="476">
        <f>-E14*0</f>
        <v>0</v>
      </c>
    </row>
    <row r="21" spans="1:5" ht="18" customHeight="1" x14ac:dyDescent="0.25">
      <c r="A21" s="257"/>
      <c r="C21" s="280"/>
      <c r="D21" s="271"/>
      <c r="E21" s="477"/>
    </row>
    <row r="22" spans="1:5" ht="18" customHeight="1" x14ac:dyDescent="0.25">
      <c r="A22" s="257"/>
      <c r="B22" s="258" t="s">
        <v>37</v>
      </c>
      <c r="C22" s="270" t="s">
        <v>253</v>
      </c>
      <c r="D22" s="484">
        <f>SUM(D16:D20)*0</f>
        <v>0</v>
      </c>
      <c r="E22" s="478">
        <f>SUM(E16:E20)</f>
        <v>423254</v>
      </c>
    </row>
    <row r="23" spans="1:5" ht="18" customHeight="1" x14ac:dyDescent="0.25">
      <c r="A23" s="257"/>
      <c r="C23" s="270"/>
      <c r="D23" s="277"/>
      <c r="E23" s="477"/>
    </row>
    <row r="24" spans="1:5" ht="18" customHeight="1" x14ac:dyDescent="0.25">
      <c r="A24" s="257"/>
      <c r="B24" s="272" t="s">
        <v>254</v>
      </c>
      <c r="C24" s="273" t="s">
        <v>255</v>
      </c>
      <c r="D24" s="275">
        <v>0</v>
      </c>
      <c r="E24" s="476">
        <v>0</v>
      </c>
    </row>
    <row r="25" spans="1:5" ht="18" customHeight="1" x14ac:dyDescent="0.25">
      <c r="A25" s="257"/>
      <c r="B25" s="272" t="s">
        <v>256</v>
      </c>
      <c r="C25" s="273" t="s">
        <v>257</v>
      </c>
      <c r="D25" s="275">
        <v>0</v>
      </c>
      <c r="E25" s="476">
        <v>0</v>
      </c>
    </row>
    <row r="26" spans="1:5" ht="18" customHeight="1" x14ac:dyDescent="0.25">
      <c r="A26" s="257"/>
      <c r="B26" s="272" t="s">
        <v>258</v>
      </c>
      <c r="C26" s="273" t="s">
        <v>259</v>
      </c>
      <c r="D26" s="275">
        <v>0</v>
      </c>
      <c r="E26" s="476">
        <v>0</v>
      </c>
    </row>
    <row r="27" spans="1:5" ht="18" customHeight="1" x14ac:dyDescent="0.25">
      <c r="A27" s="257"/>
      <c r="B27" s="272" t="s">
        <v>260</v>
      </c>
      <c r="C27" s="273" t="s">
        <v>261</v>
      </c>
      <c r="D27" s="275">
        <v>0</v>
      </c>
      <c r="E27" s="476">
        <v>0</v>
      </c>
    </row>
    <row r="28" spans="1:5" ht="18" customHeight="1" x14ac:dyDescent="0.25">
      <c r="A28" s="257"/>
      <c r="B28" s="272" t="s">
        <v>262</v>
      </c>
      <c r="C28" s="273" t="s">
        <v>263</v>
      </c>
      <c r="D28" s="275">
        <v>0</v>
      </c>
      <c r="E28" s="476">
        <v>0</v>
      </c>
    </row>
    <row r="29" spans="1:5" ht="18" customHeight="1" x14ac:dyDescent="0.25">
      <c r="A29" s="257"/>
      <c r="B29" s="272" t="s">
        <v>264</v>
      </c>
      <c r="C29" s="273" t="s">
        <v>265</v>
      </c>
      <c r="D29" s="275">
        <v>0</v>
      </c>
      <c r="E29" s="476">
        <v>0</v>
      </c>
    </row>
    <row r="30" spans="1:5" ht="18" customHeight="1" x14ac:dyDescent="0.25">
      <c r="A30" s="257"/>
      <c r="B30" s="272" t="s">
        <v>266</v>
      </c>
      <c r="C30" s="273" t="s">
        <v>267</v>
      </c>
      <c r="D30" s="275">
        <v>0</v>
      </c>
      <c r="E30" s="476">
        <v>0</v>
      </c>
    </row>
    <row r="31" spans="1:5" ht="18" customHeight="1" x14ac:dyDescent="0.25">
      <c r="A31" s="257"/>
      <c r="B31" s="272" t="s">
        <v>268</v>
      </c>
      <c r="C31" s="273" t="s">
        <v>269</v>
      </c>
      <c r="D31" s="275">
        <v>0</v>
      </c>
      <c r="E31" s="476">
        <v>0</v>
      </c>
    </row>
    <row r="32" spans="1:5" ht="18" customHeight="1" x14ac:dyDescent="0.25">
      <c r="A32" s="257"/>
      <c r="B32" s="272" t="s">
        <v>270</v>
      </c>
      <c r="C32" s="273" t="s">
        <v>271</v>
      </c>
      <c r="D32" s="275">
        <v>0</v>
      </c>
      <c r="E32" s="476">
        <v>0</v>
      </c>
    </row>
    <row r="33" spans="1:5" ht="18" customHeight="1" x14ac:dyDescent="0.25">
      <c r="A33" s="257"/>
      <c r="B33" s="272" t="s">
        <v>272</v>
      </c>
      <c r="C33" s="273" t="s">
        <v>257</v>
      </c>
      <c r="D33" s="275">
        <v>0</v>
      </c>
      <c r="E33" s="476">
        <v>0</v>
      </c>
    </row>
    <row r="34" spans="1:5" ht="18" customHeight="1" x14ac:dyDescent="0.25">
      <c r="A34" s="257"/>
      <c r="B34" s="272" t="s">
        <v>273</v>
      </c>
      <c r="C34" s="273" t="s">
        <v>259</v>
      </c>
      <c r="D34" s="275">
        <v>0</v>
      </c>
      <c r="E34" s="476">
        <v>0</v>
      </c>
    </row>
    <row r="35" spans="1:5" ht="18" customHeight="1" x14ac:dyDescent="0.25">
      <c r="A35" s="257"/>
      <c r="B35" s="272" t="s">
        <v>274</v>
      </c>
      <c r="C35" s="273" t="s">
        <v>261</v>
      </c>
      <c r="D35" s="275">
        <v>0</v>
      </c>
      <c r="E35" s="476">
        <v>0</v>
      </c>
    </row>
    <row r="36" spans="1:5" ht="18" customHeight="1" x14ac:dyDescent="0.25">
      <c r="A36" s="257"/>
      <c r="B36" s="272" t="s">
        <v>275</v>
      </c>
      <c r="C36" s="273" t="s">
        <v>263</v>
      </c>
      <c r="D36" s="275">
        <v>0</v>
      </c>
      <c r="E36" s="476">
        <v>0</v>
      </c>
    </row>
    <row r="37" spans="1:5" ht="18" customHeight="1" x14ac:dyDescent="0.25">
      <c r="A37" s="257"/>
      <c r="B37" s="272" t="s">
        <v>276</v>
      </c>
      <c r="C37" s="273" t="s">
        <v>265</v>
      </c>
      <c r="D37" s="275">
        <v>0</v>
      </c>
      <c r="E37" s="476">
        <v>0</v>
      </c>
    </row>
    <row r="38" spans="1:5" ht="18" customHeight="1" x14ac:dyDescent="0.25">
      <c r="A38" s="257"/>
      <c r="B38" s="272" t="s">
        <v>277</v>
      </c>
      <c r="C38" s="273" t="s">
        <v>279</v>
      </c>
      <c r="D38" s="275">
        <v>0</v>
      </c>
      <c r="E38" s="476">
        <v>0</v>
      </c>
    </row>
    <row r="39" spans="1:5" ht="18" customHeight="1" x14ac:dyDescent="0.25">
      <c r="A39" s="257"/>
      <c r="B39" s="272" t="s">
        <v>278</v>
      </c>
      <c r="C39" s="273" t="s">
        <v>281</v>
      </c>
      <c r="D39" s="275">
        <v>0</v>
      </c>
      <c r="E39" s="476">
        <f>+E22</f>
        <v>423254</v>
      </c>
    </row>
    <row r="40" spans="1:5" ht="18" customHeight="1" x14ac:dyDescent="0.25">
      <c r="A40" s="257"/>
      <c r="B40" s="272" t="s">
        <v>280</v>
      </c>
      <c r="C40" s="273" t="s">
        <v>283</v>
      </c>
      <c r="D40" s="275">
        <v>0</v>
      </c>
      <c r="E40" s="476">
        <v>0</v>
      </c>
    </row>
    <row r="41" spans="1:5" ht="18" customHeight="1" x14ac:dyDescent="0.25">
      <c r="A41" s="257"/>
      <c r="B41" s="272" t="s">
        <v>282</v>
      </c>
      <c r="C41" s="279" t="s">
        <v>284</v>
      </c>
      <c r="D41" s="275">
        <v>0</v>
      </c>
      <c r="E41" s="476">
        <v>0</v>
      </c>
    </row>
    <row r="42" spans="1:5" ht="18" customHeight="1" x14ac:dyDescent="0.25">
      <c r="A42" s="257"/>
      <c r="C42" s="279"/>
      <c r="D42" s="271"/>
      <c r="E42" s="474"/>
    </row>
    <row r="43" spans="1:5" ht="18" customHeight="1" x14ac:dyDescent="0.25">
      <c r="A43" s="257"/>
      <c r="B43" s="258" t="s">
        <v>38</v>
      </c>
      <c r="C43" s="270" t="s">
        <v>285</v>
      </c>
      <c r="D43" s="281"/>
      <c r="E43" s="479"/>
    </row>
    <row r="44" spans="1:5" ht="18" customHeight="1" x14ac:dyDescent="0.25">
      <c r="A44" s="257"/>
      <c r="C44" s="270"/>
      <c r="D44" s="281"/>
      <c r="E44" s="479"/>
    </row>
    <row r="45" spans="1:5" ht="18" customHeight="1" x14ac:dyDescent="0.25">
      <c r="A45" s="257"/>
      <c r="B45" s="272" t="s">
        <v>39</v>
      </c>
      <c r="C45" s="279" t="s">
        <v>286</v>
      </c>
      <c r="D45" s="275">
        <v>0</v>
      </c>
      <c r="E45" s="476">
        <v>0</v>
      </c>
    </row>
    <row r="46" spans="1:5" ht="18" customHeight="1" x14ac:dyDescent="0.25">
      <c r="A46" s="257"/>
      <c r="B46" s="272" t="s">
        <v>40</v>
      </c>
      <c r="C46" s="273" t="s">
        <v>287</v>
      </c>
      <c r="D46" s="275">
        <v>0</v>
      </c>
      <c r="E46" s="476">
        <v>0</v>
      </c>
    </row>
    <row r="47" spans="1:5" ht="18" customHeight="1" x14ac:dyDescent="0.25">
      <c r="A47" s="257"/>
      <c r="B47" s="272" t="s">
        <v>209</v>
      </c>
      <c r="C47" s="273" t="s">
        <v>257</v>
      </c>
      <c r="D47" s="275">
        <v>0</v>
      </c>
      <c r="E47" s="476">
        <v>0</v>
      </c>
    </row>
    <row r="48" spans="1:5" ht="18" customHeight="1" x14ac:dyDescent="0.25">
      <c r="A48" s="257"/>
      <c r="B48" s="272" t="s">
        <v>210</v>
      </c>
      <c r="C48" s="273" t="s">
        <v>259</v>
      </c>
      <c r="D48" s="275">
        <v>0</v>
      </c>
      <c r="E48" s="476">
        <v>0</v>
      </c>
    </row>
    <row r="49" spans="1:5" ht="18" customHeight="1" x14ac:dyDescent="0.25">
      <c r="A49" s="257"/>
      <c r="B49" s="272" t="s">
        <v>211</v>
      </c>
      <c r="C49" s="273" t="s">
        <v>261</v>
      </c>
      <c r="D49" s="275">
        <v>0</v>
      </c>
      <c r="E49" s="476">
        <v>0</v>
      </c>
    </row>
    <row r="50" spans="1:5" ht="18" customHeight="1" x14ac:dyDescent="0.25">
      <c r="A50" s="257"/>
      <c r="B50" s="272" t="s">
        <v>371</v>
      </c>
      <c r="C50" s="273" t="s">
        <v>263</v>
      </c>
      <c r="D50" s="275">
        <v>0</v>
      </c>
      <c r="E50" s="476">
        <v>0</v>
      </c>
    </row>
    <row r="51" spans="1:5" ht="18" customHeight="1" x14ac:dyDescent="0.25">
      <c r="A51" s="257"/>
      <c r="B51" s="272" t="s">
        <v>463</v>
      </c>
      <c r="C51" s="273" t="s">
        <v>265</v>
      </c>
      <c r="D51" s="275">
        <v>0</v>
      </c>
      <c r="E51" s="476">
        <v>0</v>
      </c>
    </row>
    <row r="52" spans="1:5" ht="18" customHeight="1" x14ac:dyDescent="0.25">
      <c r="A52" s="257"/>
      <c r="B52" s="272" t="s">
        <v>41</v>
      </c>
      <c r="C52" s="273" t="s">
        <v>290</v>
      </c>
      <c r="D52" s="275">
        <v>0</v>
      </c>
      <c r="E52" s="476">
        <v>0</v>
      </c>
    </row>
    <row r="53" spans="1:5" ht="18" customHeight="1" x14ac:dyDescent="0.25">
      <c r="A53" s="257"/>
      <c r="B53" s="272" t="s">
        <v>42</v>
      </c>
      <c r="C53" s="273" t="s">
        <v>291</v>
      </c>
      <c r="D53" s="275">
        <v>0</v>
      </c>
      <c r="E53" s="476">
        <v>0</v>
      </c>
    </row>
    <row r="54" spans="1:5" ht="18" customHeight="1" x14ac:dyDescent="0.25">
      <c r="A54" s="257"/>
      <c r="B54" s="276"/>
      <c r="C54" s="273"/>
      <c r="D54" s="277"/>
      <c r="E54" s="477"/>
    </row>
    <row r="55" spans="1:5" ht="18" customHeight="1" x14ac:dyDescent="0.25">
      <c r="A55" s="257"/>
      <c r="B55" s="258" t="s">
        <v>292</v>
      </c>
      <c r="C55" s="270" t="s">
        <v>293</v>
      </c>
      <c r="D55" s="281"/>
      <c r="E55" s="479"/>
    </row>
    <row r="56" spans="1:5" ht="18" customHeight="1" x14ac:dyDescent="0.25">
      <c r="A56" s="257"/>
      <c r="C56" s="270"/>
      <c r="D56" s="281"/>
      <c r="E56" s="479"/>
    </row>
    <row r="57" spans="1:5" ht="18" customHeight="1" x14ac:dyDescent="0.25">
      <c r="A57" s="257"/>
      <c r="B57" s="272" t="s">
        <v>52</v>
      </c>
      <c r="C57" s="273" t="s">
        <v>294</v>
      </c>
      <c r="D57" s="305">
        <f>+D16/2600000</f>
        <v>0.2272503846153846</v>
      </c>
      <c r="E57" s="480">
        <f>+E22/(2600000)</f>
        <v>0.16278999999999999</v>
      </c>
    </row>
    <row r="58" spans="1:5" ht="18" customHeight="1" x14ac:dyDescent="0.25">
      <c r="A58" s="257"/>
      <c r="B58" s="272" t="s">
        <v>54</v>
      </c>
      <c r="C58" s="273" t="s">
        <v>295</v>
      </c>
      <c r="D58" s="275">
        <f>+D57*100</f>
        <v>22.72503846153846</v>
      </c>
      <c r="E58" s="476">
        <f>+E57*100</f>
        <v>16.279</v>
      </c>
    </row>
    <row r="59" spans="1:5" ht="18" customHeight="1" x14ac:dyDescent="0.25">
      <c r="A59" s="257"/>
      <c r="B59" s="272" t="s">
        <v>56</v>
      </c>
      <c r="C59" s="273" t="s">
        <v>296</v>
      </c>
      <c r="D59" s="275">
        <v>0</v>
      </c>
      <c r="E59" s="476">
        <v>0</v>
      </c>
    </row>
    <row r="60" spans="1:5" ht="18" customHeight="1" x14ac:dyDescent="0.25">
      <c r="A60" s="257"/>
      <c r="B60" s="272" t="s">
        <v>57</v>
      </c>
      <c r="C60" s="273" t="s">
        <v>297</v>
      </c>
      <c r="D60" s="275">
        <v>0</v>
      </c>
      <c r="E60" s="476">
        <v>0</v>
      </c>
    </row>
    <row r="61" spans="1:5" ht="18" customHeight="1" x14ac:dyDescent="0.25">
      <c r="A61" s="257"/>
      <c r="C61" s="273"/>
      <c r="D61" s="277"/>
      <c r="E61" s="477"/>
    </row>
    <row r="62" spans="1:5" ht="18" customHeight="1" x14ac:dyDescent="0.25">
      <c r="A62" s="257"/>
      <c r="B62" s="258" t="s">
        <v>298</v>
      </c>
      <c r="C62" s="270" t="s">
        <v>299</v>
      </c>
      <c r="D62" s="281"/>
      <c r="E62" s="479"/>
    </row>
    <row r="63" spans="1:5" ht="18" customHeight="1" x14ac:dyDescent="0.25">
      <c r="A63" s="257"/>
      <c r="C63" s="270"/>
      <c r="D63" s="281"/>
      <c r="E63" s="479"/>
    </row>
    <row r="64" spans="1:5" ht="18" customHeight="1" x14ac:dyDescent="0.25">
      <c r="A64" s="257"/>
      <c r="B64" s="272" t="s">
        <v>300</v>
      </c>
      <c r="C64" s="273" t="s">
        <v>294</v>
      </c>
      <c r="D64" s="275">
        <v>0</v>
      </c>
      <c r="E64" s="476">
        <v>0</v>
      </c>
    </row>
    <row r="65" spans="1:5" ht="18" customHeight="1" x14ac:dyDescent="0.25">
      <c r="A65" s="257"/>
      <c r="B65" s="272" t="s">
        <v>68</v>
      </c>
      <c r="C65" s="273" t="s">
        <v>295</v>
      </c>
      <c r="D65" s="275">
        <v>0</v>
      </c>
      <c r="E65" s="476">
        <v>0</v>
      </c>
    </row>
    <row r="66" spans="1:5" ht="18" customHeight="1" x14ac:dyDescent="0.25">
      <c r="A66" s="257"/>
      <c r="B66" s="272" t="s">
        <v>301</v>
      </c>
      <c r="C66" s="273" t="s">
        <v>296</v>
      </c>
      <c r="D66" s="275">
        <v>0</v>
      </c>
      <c r="E66" s="476">
        <v>0</v>
      </c>
    </row>
    <row r="67" spans="1:5" ht="18" customHeight="1" x14ac:dyDescent="0.25">
      <c r="A67" s="282"/>
      <c r="B67" s="283" t="s">
        <v>302</v>
      </c>
      <c r="C67" s="284" t="s">
        <v>297</v>
      </c>
      <c r="D67" s="285">
        <v>0</v>
      </c>
      <c r="E67" s="481">
        <v>0</v>
      </c>
    </row>
    <row r="68" spans="1:5" ht="18" customHeight="1" x14ac:dyDescent="0.25">
      <c r="A68" s="286" t="s">
        <v>364</v>
      </c>
      <c r="B68" s="287"/>
    </row>
    <row r="69" spans="1:5" ht="18" customHeight="1" x14ac:dyDescent="0.25">
      <c r="A69" s="286" t="s">
        <v>365</v>
      </c>
      <c r="B69" s="287"/>
    </row>
    <row r="70" spans="1:5" ht="18" customHeight="1" x14ac:dyDescent="0.25">
      <c r="A70" s="286" t="s">
        <v>373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2020-05-07T12:48:08Z</cp:lastPrinted>
  <dcterms:created xsi:type="dcterms:W3CDTF">2004-12-27T11:55:32Z</dcterms:created>
  <dcterms:modified xsi:type="dcterms:W3CDTF">2020-10-16T14:21:15Z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66&quot;/&gt;&lt;partner val=&quot;530&quot;/&gt;&lt;CXlWorkbook id=&quot;1&quot;&gt;&lt;m_cxllink/&gt;&lt;/CXlWorkbook&gt;&lt;/root&gt;">
    <vt:bool>false</vt:bool>
  </property>
  <property fmtid="{D5CDD505-2E9C-101B-9397-08002B2CF9AE}" pid="3" name="TitusGUID">
    <vt:lpwstr>6562ae8b-de20-493d-825b-f0a64342d3c3</vt:lpwstr>
  </property>
  <property fmtid="{D5CDD505-2E9C-101B-9397-08002B2CF9AE}" pid="4" name="TFKBGizlilikSeviyesi">
    <vt:lpwstr>Genele Açık</vt:lpwstr>
  </property>
</Properties>
</file>