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18\31.03.2018\dipnot\"/>
    </mc:Choice>
  </mc:AlternateContent>
  <bookViews>
    <workbookView xWindow="0" yWindow="0" windowWidth="28800" windowHeight="14385" tabRatio="753"/>
  </bookViews>
  <sheets>
    <sheet name="v" sheetId="3" r:id="rId1"/>
    <sheet name="v2" sheetId="25" r:id="rId2"/>
    <sheet name="y" sheetId="4" r:id="rId3"/>
    <sheet name="y2" sheetId="26" r:id="rId4"/>
    <sheet name="nh" sheetId="5" r:id="rId5"/>
    <sheet name="nh2" sheetId="27" r:id="rId6"/>
    <sheet name="kz" sheetId="22" r:id="rId7"/>
    <sheet name="kz2" sheetId="28" r:id="rId8"/>
    <sheet name="kzdg" sheetId="17" r:id="rId9"/>
    <sheet name="kzdg2" sheetId="29" r:id="rId10"/>
    <sheet name="özkaynak" sheetId="20" r:id="rId11"/>
    <sheet name="özkaynak2" sheetId="30" r:id="rId12"/>
    <sheet name="nat" sheetId="1" r:id="rId13"/>
    <sheet name="nat2" sheetId="31" r:id="rId14"/>
    <sheet name="kdt" sheetId="24" state="hidden" r:id="rId15"/>
  </sheets>
  <externalReferences>
    <externalReference r:id="rId16"/>
    <externalReference r:id="rId17"/>
    <externalReference r:id="rId18"/>
    <externalReference r:id="rId19"/>
    <externalReference r:id="rId20"/>
  </externalReferences>
  <definedNames>
    <definedName name="\m" localSheetId="14">#REF!</definedName>
    <definedName name="\m">#REF!</definedName>
    <definedName name="\n" localSheetId="14">#REF!</definedName>
    <definedName name="\n">#REF!</definedName>
    <definedName name="\p" localSheetId="14">#REF!</definedName>
    <definedName name="\p">#REF!</definedName>
    <definedName name="\t" localSheetId="14">#REF!</definedName>
    <definedName name="\t">#REF!</definedName>
    <definedName name="_DMI1" localSheetId="14">#REF!</definedName>
    <definedName name="_DMI1">#REF!</definedName>
    <definedName name="_DMI2" localSheetId="14">#REF!</definedName>
    <definedName name="_DMI2">#REF!</definedName>
    <definedName name="_DMI3" localSheetId="14">#REF!</definedName>
    <definedName name="_DMI3">#REF!</definedName>
    <definedName name="_DMI4" localSheetId="14">#REF!</definedName>
    <definedName name="_DMI4">#REF!</definedName>
    <definedName name="_DMI5" localSheetId="14">#REF!</definedName>
    <definedName name="_DMI5">#REF!</definedName>
    <definedName name="_DMI6" localSheetId="14">#REF!</definedName>
    <definedName name="_DMI6">#REF!</definedName>
    <definedName name="_DMI7" localSheetId="14">#REF!</definedName>
    <definedName name="_DMI7">#REF!</definedName>
    <definedName name="_Fill" localSheetId="11" hidden="1">#REF!</definedName>
    <definedName name="_Fill" hidden="1">#REF!</definedName>
    <definedName name="_xlnm._FilterDatabase" localSheetId="6" hidden="1">kz!$B$1:$H$74</definedName>
    <definedName name="_xlnm._FilterDatabase" localSheetId="7" hidden="1">'kz2'!$B$1:$H$72</definedName>
    <definedName name="_xlnm._FilterDatabase" localSheetId="0" hidden="1">v!#REF!</definedName>
    <definedName name="_xlnm._FilterDatabase" localSheetId="1" hidden="1">'v2'!#REF!</definedName>
    <definedName name="_xlnm._FilterDatabase" localSheetId="2" hidden="1">y!#REF!</definedName>
    <definedName name="_xlnm._FilterDatabase" localSheetId="3" hidden="1">'y2'!#REF!</definedName>
    <definedName name="AS2DocOpenMode" hidden="1">"AS2DocumentEdit"</definedName>
    <definedName name="ATS" localSheetId="14">#REF!</definedName>
    <definedName name="ATS">#REF!</definedName>
    <definedName name="ATSÇ" localSheetId="14">#REF!</definedName>
    <definedName name="ATSÇ">#REF!</definedName>
    <definedName name="AUD" localSheetId="14">#REF!</definedName>
    <definedName name="AUD">#REF!</definedName>
    <definedName name="AUDÇ" localSheetId="14">#REF!</definedName>
    <definedName name="AUDÇ">#REF!</definedName>
    <definedName name="b" localSheetId="14">#REF!</definedName>
    <definedName name="b">#REF!</definedName>
    <definedName name="BEF" localSheetId="14">#REF!</definedName>
    <definedName name="BEF">#REF!</definedName>
    <definedName name="BEFÇ" localSheetId="14">#REF!</definedName>
    <definedName name="BEFÇ">#REF!</definedName>
    <definedName name="CAD" localSheetId="14">#REF!</definedName>
    <definedName name="CAD">#REF!</definedName>
    <definedName name="CADÇ" localSheetId="14">#REF!</definedName>
    <definedName name="CADÇ">#REF!</definedName>
    <definedName name="CHF" localSheetId="14">#REF!</definedName>
    <definedName name="CHF">#REF!</definedName>
    <definedName name="CHFÇ" localSheetId="14">#REF!</definedName>
    <definedName name="CHFÇ">#REF!</definedName>
    <definedName name="DEM" localSheetId="14">#REF!</definedName>
    <definedName name="DEM">#REF!</definedName>
    <definedName name="DEMÇ" localSheetId="14">#REF!</definedName>
    <definedName name="DEMÇ">#REF!</definedName>
    <definedName name="demkuru" localSheetId="11">[1]mizan!#REF!</definedName>
    <definedName name="demkuru">[1]mizan!#REF!</definedName>
    <definedName name="DKK" localSheetId="14">#REF!</definedName>
    <definedName name="DKK">#REF!</definedName>
    <definedName name="DKKÇ" localSheetId="14">#REF!</definedName>
    <definedName name="DKKÇ">#REF!</definedName>
    <definedName name="ESP" localSheetId="14">#REF!</definedName>
    <definedName name="ESP">#REF!</definedName>
    <definedName name="ESPÇ" localSheetId="14">#REF!</definedName>
    <definedName name="ESPÇ">#REF!</definedName>
    <definedName name="EUR" localSheetId="14">#REF!</definedName>
    <definedName name="EUR">#REF!</definedName>
    <definedName name="EURÇ" localSheetId="14">#REF!</definedName>
    <definedName name="EURÇ">#REF!</definedName>
    <definedName name="eurokuru" localSheetId="11">[1]mizan!#REF!</definedName>
    <definedName name="eurokuru">[1]mizan!#REF!</definedName>
    <definedName name="FIM" localSheetId="14">#REF!</definedName>
    <definedName name="FIM">#REF!</definedName>
    <definedName name="FIMÇ" localSheetId="14">#REF!</definedName>
    <definedName name="FIMÇ">#REF!</definedName>
    <definedName name="FRF" localSheetId="14">#REF!</definedName>
    <definedName name="FRF">#REF!</definedName>
    <definedName name="FRFÇ" localSheetId="14">#REF!</definedName>
    <definedName name="FRFÇ">#REF!</definedName>
    <definedName name="g" localSheetId="14">#REF!</definedName>
    <definedName name="g">#REF!</definedName>
    <definedName name="GBP" localSheetId="14">#REF!</definedName>
    <definedName name="GBP">#REF!</definedName>
    <definedName name="GBPÇ" localSheetId="14">#REF!</definedName>
    <definedName name="GBPÇ">#REF!</definedName>
    <definedName name="ITL" localSheetId="14">#REF!</definedName>
    <definedName name="ITL">#REF!</definedName>
    <definedName name="ITLÇ" localSheetId="14">#REF!</definedName>
    <definedName name="ITLÇ">#REF!</definedName>
    <definedName name="JPY" localSheetId="14">#REF!</definedName>
    <definedName name="JPY">#REF!</definedName>
    <definedName name="JPYÇ" localSheetId="14">#REF!</definedName>
    <definedName name="JPYÇ">#REF!</definedName>
    <definedName name="KWD" localSheetId="14">#REF!</definedName>
    <definedName name="KWD">#REF!</definedName>
    <definedName name="KWDÇ" localSheetId="14">#REF!</definedName>
    <definedName name="KWDÇ">#REF!</definedName>
    <definedName name="mizan1">[2]ahs!$C$1:$H$20000</definedName>
    <definedName name="NLG" localSheetId="14">#REF!</definedName>
    <definedName name="NLG">#REF!</definedName>
    <definedName name="NLGÇ" localSheetId="14">#REF!</definedName>
    <definedName name="NLGÇ">#REF!</definedName>
    <definedName name="NOK" localSheetId="14">#REF!</definedName>
    <definedName name="NOK">#REF!</definedName>
    <definedName name="NOKÇ" localSheetId="14">#REF!</definedName>
    <definedName name="NOKÇ">#REF!</definedName>
    <definedName name="PARA" localSheetId="14">[3]havuz1!$C$7:$E$7</definedName>
    <definedName name="PARA">[3]havuz1!$C$7:$E$7</definedName>
    <definedName name="_xlnm.Print_Area" localSheetId="14">kdt!$A$1:$E$71</definedName>
    <definedName name="_xlnm.Print_Area" localSheetId="6">kz!$B$2:$J$69</definedName>
    <definedName name="_xlnm.Print_Area" localSheetId="7">'kz2'!$B$2:$J$67</definedName>
    <definedName name="_xlnm.Print_Area" localSheetId="8">kzdg!$A$1:$F$26</definedName>
    <definedName name="_xlnm.Print_Area" localSheetId="9">kzdg2!$A$1:$E$27</definedName>
    <definedName name="_xlnm.Print_Area" localSheetId="12">nat!$A$1:$F$67</definedName>
    <definedName name="_xlnm.Print_Area" localSheetId="13">'nat2'!$A$1:$E$67</definedName>
    <definedName name="_xlnm.Print_Area" localSheetId="4">nh!$B$1:$J$75</definedName>
    <definedName name="_xlnm.Print_Area" localSheetId="5">'nh2'!$B$1:$G$75</definedName>
    <definedName name="_xlnm.Print_Area" localSheetId="10">özkaynak!$B$2:$V$57</definedName>
    <definedName name="_xlnm.Print_Area" localSheetId="11">özkaynak2!$B$2:$U$42</definedName>
    <definedName name="_xlnm.Print_Area" localSheetId="0">v!$B$1:$K$71</definedName>
    <definedName name="_xlnm.Print_Area" localSheetId="1">'v2'!$B$1:$H$71</definedName>
    <definedName name="_xlnm.Print_Area" localSheetId="2">y!$B$1:$K$56</definedName>
    <definedName name="_xlnm.Print_Area" localSheetId="3">'y2'!$B$1:$H$64</definedName>
    <definedName name="_xlnm.Print_Area">#REF!</definedName>
    <definedName name="Print_Area_MI">[4]FR100!$B$15:$B$53</definedName>
    <definedName name="SAR" localSheetId="14">#REF!</definedName>
    <definedName name="SAR">#REF!</definedName>
    <definedName name="SARÇ" localSheetId="14">#REF!</definedName>
    <definedName name="SARÇ">#REF!</definedName>
    <definedName name="SEK" localSheetId="14">#REF!</definedName>
    <definedName name="SEK">#REF!</definedName>
    <definedName name="SEKÇ" localSheetId="14">#REF!</definedName>
    <definedName name="SEKÇ">#REF!</definedName>
    <definedName name="Tarih" localSheetId="14">#REF!</definedName>
    <definedName name="Tarih">#REF!</definedName>
    <definedName name="TextRefCopy1" localSheetId="14">#REF!</definedName>
    <definedName name="TextRefCopy1">#REF!</definedName>
    <definedName name="TextRefCopyRangeCount" hidden="1">4</definedName>
    <definedName name="TOTAL1" localSheetId="14">'[5]100M $ detay'!$F$370</definedName>
    <definedName name="TOTAL1">'[5]100M $ detay'!$F$370</definedName>
    <definedName name="TOTAL2" localSheetId="14">'[5]100M $ detay'!$M$370</definedName>
    <definedName name="TOTAL2">'[5]100M $ detay'!$M$370</definedName>
    <definedName name="USD" localSheetId="14">#REF!</definedName>
    <definedName name="USD">#REF!</definedName>
    <definedName name="USDÇ" localSheetId="14">#REF!</definedName>
    <definedName name="USDÇ">#REF!</definedName>
    <definedName name="usdkuru" localSheetId="11">[1]mizan!#REF!</definedName>
    <definedName name="usdkuru">[1]mizan!#REF!</definedName>
    <definedName name="Z_125D47A7_E59D_472B_822C_E2D7E4A5BA69_.wvu.PrintArea" localSheetId="0" hidden="1">v!$B$1:$K$71</definedName>
    <definedName name="Z_125D47A7_E59D_472B_822C_E2D7E4A5BA69_.wvu.PrintArea" localSheetId="1" hidden="1">'v2'!$B$1:$H$71</definedName>
    <definedName name="Z_1907888D_CD2B_4894_B4DC_6B2A85ED031F_.wvu.PrintArea" localSheetId="14" hidden="1">kdt!$A$1:$E$67</definedName>
    <definedName name="Z_32C1806D_4A82_4F44_9C95_28F6F4430563_.wvu.PrintArea" localSheetId="0" hidden="1">v!$B$1:$K$71</definedName>
    <definedName name="Z_32C1806D_4A82_4F44_9C95_28F6F4430563_.wvu.PrintArea" localSheetId="1" hidden="1">'v2'!$B$1:$H$71</definedName>
    <definedName name="Z_862890AA_6759_4F00_A680_F100659900AB_.wvu.PrintArea" localSheetId="14" hidden="1">kdt!$A$1:$E$67</definedName>
    <definedName name="Z_9791DFA6_2F05_4617_B835_5E64A3578B7B_.wvu.PrintArea" localSheetId="0" hidden="1">v!$B$1:$K$71</definedName>
    <definedName name="Z_9791DFA6_2F05_4617_B835_5E64A3578B7B_.wvu.PrintArea" localSheetId="1" hidden="1">'v2'!$B$1:$H$71</definedName>
    <definedName name="Z_A008F424_7684_490B_8BCF_17F1B95D548F_.wvu.PrintArea" localSheetId="0" hidden="1">v!$B$1:$K$71</definedName>
    <definedName name="Z_A008F424_7684_490B_8BCF_17F1B95D548F_.wvu.PrintArea" localSheetId="1" hidden="1">'v2'!$B$1:$H$71</definedName>
    <definedName name="Z_C8F345BA_31BA_4423_891E_BEB54AB4015C_.wvu.PrintArea" localSheetId="0" hidden="1">v!$B$1:$K$71</definedName>
    <definedName name="Z_C8F345BA_31BA_4423_891E_BEB54AB4015C_.wvu.PrintArea" localSheetId="1" hidden="1">'v2'!$B$1:$H$71</definedName>
  </definedNames>
  <calcPr calcId="152511"/>
</workbook>
</file>

<file path=xl/calcChain.xml><?xml version="1.0" encoding="utf-8"?>
<calcChain xmlns="http://schemas.openxmlformats.org/spreadsheetml/2006/main">
  <c r="D34" i="17" l="1"/>
  <c r="D33" i="17"/>
  <c r="D32" i="17"/>
  <c r="D31" i="17"/>
  <c r="D32" i="29"/>
  <c r="D31" i="29"/>
  <c r="D30" i="29"/>
  <c r="U49" i="30"/>
  <c r="T49" i="30"/>
  <c r="S49" i="30"/>
  <c r="R49" i="30"/>
  <c r="Q49" i="30"/>
  <c r="P49" i="30"/>
  <c r="O49" i="30"/>
  <c r="N49" i="30"/>
  <c r="M49" i="30"/>
  <c r="L49" i="30"/>
  <c r="K49" i="30"/>
  <c r="J49" i="30"/>
  <c r="I49" i="30"/>
  <c r="H49" i="30"/>
  <c r="G49" i="30"/>
  <c r="F49" i="30"/>
  <c r="U48" i="30"/>
  <c r="T48" i="30"/>
  <c r="S48" i="30"/>
  <c r="R48" i="30"/>
  <c r="Q48" i="30"/>
  <c r="P48" i="30"/>
  <c r="O48" i="30"/>
  <c r="N48" i="30"/>
  <c r="M48" i="30"/>
  <c r="L48" i="30"/>
  <c r="K48" i="30"/>
  <c r="J48" i="30"/>
  <c r="I48" i="30"/>
  <c r="H48" i="30"/>
  <c r="G48" i="30"/>
  <c r="F48" i="30"/>
  <c r="U47" i="30"/>
  <c r="T47" i="30"/>
  <c r="S47" i="30"/>
  <c r="R47" i="30"/>
  <c r="Q47" i="30"/>
  <c r="P47" i="30"/>
  <c r="O47" i="30"/>
  <c r="N47" i="30"/>
  <c r="M47" i="30"/>
  <c r="L47" i="30"/>
  <c r="K47" i="30"/>
  <c r="J47" i="30"/>
  <c r="I47" i="30"/>
  <c r="H47" i="30"/>
  <c r="G47" i="30"/>
  <c r="F47" i="30"/>
  <c r="U46" i="30"/>
  <c r="T46" i="30"/>
  <c r="S46" i="30"/>
  <c r="R46" i="30"/>
  <c r="Q46" i="30"/>
  <c r="P46" i="30"/>
  <c r="O46" i="30"/>
  <c r="N46" i="30"/>
  <c r="M46" i="30"/>
  <c r="L46" i="30"/>
  <c r="K46" i="30"/>
  <c r="J46" i="30"/>
  <c r="I46" i="30"/>
  <c r="H46" i="30"/>
  <c r="G46" i="30"/>
  <c r="F46" i="30"/>
  <c r="E77" i="31"/>
  <c r="E76" i="31"/>
  <c r="E75" i="31"/>
  <c r="E74" i="31"/>
  <c r="E73" i="31"/>
  <c r="E72" i="31"/>
  <c r="E71" i="31"/>
  <c r="H76" i="25" l="1"/>
  <c r="E38" i="31" l="1"/>
  <c r="E21" i="31"/>
  <c r="E34" i="31" s="1"/>
  <c r="E63" i="31" s="1"/>
  <c r="E67" i="31" s="1"/>
  <c r="E9" i="31"/>
  <c r="T42" i="30"/>
  <c r="S42" i="30"/>
  <c r="R42" i="30"/>
  <c r="Q42" i="30"/>
  <c r="P42" i="30"/>
  <c r="O42" i="30"/>
  <c r="N42" i="30"/>
  <c r="M42" i="30"/>
  <c r="L42" i="30"/>
  <c r="K42" i="30"/>
  <c r="J42" i="30"/>
  <c r="I42" i="30"/>
  <c r="H42" i="30"/>
  <c r="G42" i="30"/>
  <c r="F42" i="30"/>
  <c r="U40" i="30"/>
  <c r="U39" i="30"/>
  <c r="U38" i="30"/>
  <c r="U37" i="30"/>
  <c r="T37" i="30"/>
  <c r="S37" i="30"/>
  <c r="R37" i="30"/>
  <c r="Q37" i="30"/>
  <c r="P37" i="30"/>
  <c r="O37" i="30"/>
  <c r="N37" i="30"/>
  <c r="M37" i="30"/>
  <c r="L37" i="30"/>
  <c r="K37" i="30"/>
  <c r="J37" i="30"/>
  <c r="I37" i="30"/>
  <c r="H37" i="30"/>
  <c r="G37" i="30"/>
  <c r="F37" i="30"/>
  <c r="U36" i="30"/>
  <c r="U35" i="30"/>
  <c r="U34" i="30"/>
  <c r="U33" i="30"/>
  <c r="U32" i="30"/>
  <c r="U31" i="30"/>
  <c r="U30" i="30"/>
  <c r="U29" i="30"/>
  <c r="O29" i="30"/>
  <c r="L29" i="30"/>
  <c r="F29" i="30"/>
  <c r="U28" i="30"/>
  <c r="U27" i="30"/>
  <c r="U26" i="30"/>
  <c r="U25" i="30"/>
  <c r="U24" i="30"/>
  <c r="U23" i="30"/>
  <c r="U22" i="30"/>
  <c r="U21" i="30"/>
  <c r="U20" i="30"/>
  <c r="U19" i="30"/>
  <c r="S19" i="30"/>
  <c r="R19" i="30"/>
  <c r="U18" i="30"/>
  <c r="U17" i="30"/>
  <c r="U14" i="30"/>
  <c r="D20" i="29"/>
  <c r="D19" i="29"/>
  <c r="D26" i="29" s="1"/>
  <c r="H81" i="28"/>
  <c r="G81" i="28"/>
  <c r="F81" i="28"/>
  <c r="H80" i="28"/>
  <c r="G80" i="28"/>
  <c r="F80" i="28"/>
  <c r="H79" i="28"/>
  <c r="G79" i="28"/>
  <c r="F79" i="28"/>
  <c r="H78" i="28"/>
  <c r="G78" i="28"/>
  <c r="F78" i="28"/>
  <c r="H77" i="28"/>
  <c r="G77" i="28"/>
  <c r="F77" i="28"/>
  <c r="H76" i="28"/>
  <c r="G76" i="28"/>
  <c r="F76" i="28"/>
  <c r="H75" i="28"/>
  <c r="G75" i="28"/>
  <c r="F75" i="28"/>
  <c r="H74" i="28"/>
  <c r="G74" i="28"/>
  <c r="F74" i="28"/>
  <c r="H73" i="28"/>
  <c r="G73" i="28"/>
  <c r="F73" i="28"/>
  <c r="H72" i="28"/>
  <c r="G72" i="28"/>
  <c r="F72" i="28"/>
  <c r="H71" i="28"/>
  <c r="G71" i="28"/>
  <c r="F71" i="28"/>
  <c r="H70" i="28"/>
  <c r="G70" i="28"/>
  <c r="F70" i="28"/>
  <c r="H69" i="28"/>
  <c r="G69" i="28"/>
  <c r="F69" i="28"/>
  <c r="I67" i="28"/>
  <c r="G67" i="28"/>
  <c r="I66" i="28"/>
  <c r="G66" i="28"/>
  <c r="I65" i="28"/>
  <c r="G65" i="28"/>
  <c r="I64" i="28"/>
  <c r="G64" i="28"/>
  <c r="I63" i="28"/>
  <c r="G63" i="28"/>
  <c r="I62" i="28"/>
  <c r="G62" i="28"/>
  <c r="I61" i="28"/>
  <c r="G61" i="28"/>
  <c r="I60" i="28"/>
  <c r="G60" i="28"/>
  <c r="I59" i="28"/>
  <c r="G59" i="28"/>
  <c r="I58" i="28"/>
  <c r="G58" i="28"/>
  <c r="I57" i="28"/>
  <c r="G57" i="28"/>
  <c r="I56" i="28"/>
  <c r="G56" i="28"/>
  <c r="I55" i="28"/>
  <c r="G55" i="28"/>
  <c r="I54" i="28"/>
  <c r="G54" i="28"/>
  <c r="I53" i="28"/>
  <c r="G53" i="28"/>
  <c r="I52" i="28"/>
  <c r="G52" i="28"/>
  <c r="I51" i="28"/>
  <c r="G51" i="28"/>
  <c r="I50" i="28"/>
  <c r="G50" i="28"/>
  <c r="I49" i="28"/>
  <c r="G49" i="28"/>
  <c r="I48" i="28"/>
  <c r="G48" i="28"/>
  <c r="I47" i="28"/>
  <c r="G47" i="28"/>
  <c r="I46" i="28"/>
  <c r="G46" i="28"/>
  <c r="I45" i="28"/>
  <c r="G45" i="28"/>
  <c r="I44" i="28"/>
  <c r="G44" i="28"/>
  <c r="I43" i="28"/>
  <c r="G43" i="28"/>
  <c r="I42" i="28"/>
  <c r="I78" i="28" s="1"/>
  <c r="G42" i="28"/>
  <c r="I41" i="28"/>
  <c r="G41" i="28"/>
  <c r="I40" i="28"/>
  <c r="G40" i="28"/>
  <c r="I39" i="28"/>
  <c r="G39" i="28"/>
  <c r="I38" i="28"/>
  <c r="I77" i="28" s="1"/>
  <c r="G38" i="28"/>
  <c r="I37" i="28"/>
  <c r="G37" i="28"/>
  <c r="I36" i="28"/>
  <c r="G36" i="28"/>
  <c r="I35" i="28"/>
  <c r="G35" i="28"/>
  <c r="I34" i="28"/>
  <c r="G34" i="28"/>
  <c r="I33" i="28"/>
  <c r="G33" i="28"/>
  <c r="I32" i="28"/>
  <c r="G32" i="28"/>
  <c r="I31" i="28"/>
  <c r="G31" i="28"/>
  <c r="I30" i="28"/>
  <c r="I75" i="28" s="1"/>
  <c r="G30" i="28"/>
  <c r="I29" i="28"/>
  <c r="G29" i="28"/>
  <c r="I28" i="28"/>
  <c r="G28" i="28"/>
  <c r="I27" i="28"/>
  <c r="G27" i="28"/>
  <c r="I26" i="28"/>
  <c r="G26" i="28"/>
  <c r="I25" i="28"/>
  <c r="G25" i="28"/>
  <c r="I24" i="28"/>
  <c r="G24" i="28"/>
  <c r="I23" i="28"/>
  <c r="G23" i="28"/>
  <c r="I22" i="28"/>
  <c r="I72" i="28" s="1"/>
  <c r="G22" i="28"/>
  <c r="I21" i="28"/>
  <c r="G21" i="28"/>
  <c r="I20" i="28"/>
  <c r="G20" i="28"/>
  <c r="I19" i="28"/>
  <c r="G19" i="28"/>
  <c r="I18" i="28"/>
  <c r="G18" i="28"/>
  <c r="I17" i="28"/>
  <c r="G17" i="28"/>
  <c r="I16" i="28"/>
  <c r="G16" i="28"/>
  <c r="I15" i="28"/>
  <c r="G15" i="28"/>
  <c r="I14" i="28"/>
  <c r="G14" i="28"/>
  <c r="I13" i="28"/>
  <c r="G13" i="28"/>
  <c r="I12" i="28"/>
  <c r="G12" i="28"/>
  <c r="I11" i="28"/>
  <c r="G11" i="28"/>
  <c r="I10" i="28"/>
  <c r="G10" i="28"/>
  <c r="U42" i="30" l="1"/>
  <c r="I81" i="28"/>
  <c r="I71" i="28"/>
  <c r="I74" i="28"/>
  <c r="I76" i="28"/>
  <c r="I80" i="28"/>
  <c r="I79" i="28"/>
  <c r="I70" i="28"/>
  <c r="I69" i="28"/>
  <c r="I73" i="28"/>
  <c r="W42" i="30"/>
  <c r="G94" i="27" l="1"/>
  <c r="F94" i="27"/>
  <c r="E94" i="27"/>
  <c r="G93" i="27"/>
  <c r="F93" i="27"/>
  <c r="E93" i="27"/>
  <c r="G92" i="27"/>
  <c r="F92" i="27"/>
  <c r="E92" i="27"/>
  <c r="G91" i="27"/>
  <c r="F91" i="27"/>
  <c r="E91" i="27"/>
  <c r="G90" i="27"/>
  <c r="F90" i="27"/>
  <c r="E90" i="27"/>
  <c r="G89" i="27"/>
  <c r="F89" i="27"/>
  <c r="E89" i="27"/>
  <c r="G88" i="27"/>
  <c r="F88" i="27"/>
  <c r="E88" i="27"/>
  <c r="G87" i="27"/>
  <c r="F87" i="27"/>
  <c r="E87" i="27"/>
  <c r="G86" i="27"/>
  <c r="F86" i="27"/>
  <c r="E86" i="27"/>
  <c r="G85" i="27"/>
  <c r="F85" i="27"/>
  <c r="E85" i="27"/>
  <c r="G84" i="27"/>
  <c r="F84" i="27"/>
  <c r="E84" i="27"/>
  <c r="G83" i="27"/>
  <c r="F83" i="27"/>
  <c r="E83" i="27"/>
  <c r="G82" i="27"/>
  <c r="F82" i="27"/>
  <c r="E82" i="27"/>
  <c r="G81" i="27"/>
  <c r="F81" i="27"/>
  <c r="E81" i="27"/>
  <c r="G80" i="27"/>
  <c r="F80" i="27"/>
  <c r="E80" i="27"/>
  <c r="G79" i="27"/>
  <c r="F79" i="27"/>
  <c r="E79" i="27"/>
  <c r="G64" i="26"/>
  <c r="H64" i="26" s="1"/>
  <c r="F64" i="26"/>
  <c r="G71" i="25"/>
  <c r="H71" i="25" s="1"/>
  <c r="F71" i="25"/>
  <c r="F71" i="1" l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E66" i="20"/>
  <c r="F66" i="20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61" i="22"/>
  <c r="G62" i="22"/>
  <c r="G63" i="22"/>
  <c r="G64" i="22"/>
  <c r="G65" i="22"/>
  <c r="G66" i="22"/>
  <c r="G67" i="22"/>
  <c r="G68" i="22"/>
  <c r="G69" i="22"/>
  <c r="E77" i="1" l="1"/>
  <c r="E76" i="1"/>
  <c r="E75" i="1"/>
  <c r="E74" i="1"/>
  <c r="E73" i="1"/>
  <c r="E72" i="1"/>
  <c r="E71" i="1"/>
  <c r="AA33" i="20"/>
  <c r="D18" i="17"/>
  <c r="E18" i="17"/>
  <c r="H89" i="22" l="1"/>
  <c r="H88" i="22"/>
  <c r="H87" i="22"/>
  <c r="H86" i="22"/>
  <c r="H85" i="22"/>
  <c r="H84" i="22"/>
  <c r="H83" i="22"/>
  <c r="H82" i="22"/>
  <c r="H81" i="22"/>
  <c r="H80" i="22"/>
  <c r="H79" i="22"/>
  <c r="H78" i="22"/>
  <c r="H77" i="22"/>
  <c r="H76" i="22"/>
  <c r="H75" i="22"/>
  <c r="H74" i="22"/>
  <c r="H73" i="22"/>
  <c r="H72" i="22"/>
  <c r="H71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77" i="22"/>
  <c r="F76" i="22"/>
  <c r="F75" i="22"/>
  <c r="F74" i="22"/>
  <c r="F73" i="22"/>
  <c r="F72" i="22"/>
  <c r="F71" i="22"/>
  <c r="E94" i="5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N53" i="4"/>
  <c r="O53" i="4"/>
  <c r="N54" i="4"/>
  <c r="O54" i="4"/>
  <c r="N55" i="4"/>
  <c r="O55" i="4"/>
  <c r="N56" i="4"/>
  <c r="O56" i="4"/>
  <c r="O11" i="4"/>
  <c r="N11" i="4"/>
  <c r="G60" i="4"/>
  <c r="H60" i="4"/>
  <c r="I60" i="4"/>
  <c r="J60" i="4"/>
  <c r="K60" i="4"/>
  <c r="G61" i="4"/>
  <c r="H61" i="4"/>
  <c r="I61" i="4"/>
  <c r="J61" i="4"/>
  <c r="K61" i="4"/>
  <c r="G62" i="4"/>
  <c r="H62" i="4"/>
  <c r="I62" i="4"/>
  <c r="J62" i="4"/>
  <c r="K62" i="4"/>
  <c r="G63" i="4"/>
  <c r="H63" i="4"/>
  <c r="I63" i="4"/>
  <c r="J63" i="4"/>
  <c r="K63" i="4"/>
  <c r="G64" i="4"/>
  <c r="H64" i="4"/>
  <c r="I64" i="4"/>
  <c r="J64" i="4"/>
  <c r="K64" i="4"/>
  <c r="G65" i="4"/>
  <c r="H65" i="4"/>
  <c r="I65" i="4"/>
  <c r="J65" i="4"/>
  <c r="K65" i="4"/>
  <c r="G66" i="4"/>
  <c r="H66" i="4"/>
  <c r="I66" i="4"/>
  <c r="J66" i="4"/>
  <c r="K66" i="4"/>
  <c r="G67" i="4"/>
  <c r="H67" i="4"/>
  <c r="I67" i="4"/>
  <c r="J67" i="4"/>
  <c r="K67" i="4"/>
  <c r="G68" i="4"/>
  <c r="H68" i="4"/>
  <c r="I68" i="4"/>
  <c r="J68" i="4"/>
  <c r="K68" i="4"/>
  <c r="G69" i="4"/>
  <c r="H69" i="4"/>
  <c r="I69" i="4"/>
  <c r="J69" i="4"/>
  <c r="K69" i="4"/>
  <c r="F69" i="4"/>
  <c r="F68" i="4"/>
  <c r="F67" i="4"/>
  <c r="F66" i="4"/>
  <c r="F65" i="4"/>
  <c r="F64" i="4"/>
  <c r="F63" i="4"/>
  <c r="F62" i="4"/>
  <c r="F61" i="4"/>
  <c r="F60" i="4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10" i="3"/>
  <c r="K76" i="3"/>
  <c r="H77" i="3"/>
  <c r="H76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F91" i="3"/>
  <c r="F96" i="3"/>
  <c r="F95" i="3"/>
  <c r="F94" i="3"/>
  <c r="F93" i="3"/>
  <c r="F92" i="3"/>
  <c r="F90" i="3"/>
  <c r="F89" i="3"/>
  <c r="F88" i="3"/>
  <c r="F87" i="3"/>
  <c r="F86" i="3"/>
  <c r="F85" i="3"/>
  <c r="F84" i="3"/>
  <c r="F83" i="3"/>
  <c r="F82" i="3"/>
  <c r="F81" i="3"/>
  <c r="F80" i="3"/>
  <c r="F79" i="3"/>
  <c r="F77" i="1" l="1"/>
  <c r="F76" i="1"/>
  <c r="F75" i="1"/>
  <c r="F74" i="1"/>
  <c r="F73" i="1"/>
  <c r="F72" i="1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F64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E65" i="20"/>
  <c r="E64" i="20"/>
  <c r="E63" i="20"/>
  <c r="E59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E62" i="20"/>
  <c r="E61" i="20"/>
  <c r="E60" i="20"/>
  <c r="E12" i="17"/>
  <c r="E11" i="17" s="1"/>
  <c r="E25" i="17" s="1"/>
  <c r="D12" i="17"/>
  <c r="D11" i="17" s="1"/>
  <c r="D25" i="17" s="1"/>
  <c r="E20" i="24" l="1"/>
  <c r="E16" i="24"/>
  <c r="H79" i="5"/>
  <c r="G94" i="5"/>
  <c r="D10" i="24"/>
  <c r="D14" i="24"/>
  <c r="D12" i="24"/>
  <c r="D11" i="24"/>
  <c r="I69" i="22"/>
  <c r="I68" i="22"/>
  <c r="I67" i="22"/>
  <c r="I66" i="22"/>
  <c r="I65" i="22"/>
  <c r="I64" i="22"/>
  <c r="I63" i="22"/>
  <c r="I62" i="22"/>
  <c r="I61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D16" i="24" l="1"/>
  <c r="D57" i="24" s="1"/>
  <c r="D58" i="24" s="1"/>
  <c r="I83" i="22"/>
  <c r="I78" i="22"/>
  <c r="E22" i="24"/>
  <c r="I76" i="22"/>
  <c r="I77" i="22"/>
  <c r="I72" i="22"/>
  <c r="I74" i="22"/>
  <c r="I82" i="22"/>
  <c r="I71" i="22"/>
  <c r="I73" i="22"/>
  <c r="I80" i="22"/>
  <c r="I75" i="22"/>
  <c r="I79" i="22"/>
  <c r="I81" i="22"/>
  <c r="D19" i="24" l="1"/>
  <c r="D22" i="24" s="1"/>
  <c r="E57" i="24"/>
  <c r="E58" i="24" s="1"/>
  <c r="E39" i="24"/>
</calcChain>
</file>

<file path=xl/sharedStrings.xml><?xml version="1.0" encoding="utf-8"?>
<sst xmlns="http://schemas.openxmlformats.org/spreadsheetml/2006/main" count="1684" uniqueCount="847">
  <si>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</si>
  <si>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</si>
  <si>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</si>
  <si>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</si>
  <si>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</si>
  <si>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</si>
  <si>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</si>
  <si>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</si>
  <si>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</si>
  <si>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</si>
  <si>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</si>
  <si>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</si>
  <si>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</si>
  <si>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</si>
  <si>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</si>
  <si>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</si>
  <si>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</si>
  <si>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</si>
  <si>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</si>
  <si>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</si>
  <si>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</si>
  <si>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</si>
  <si>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</si>
  <si>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</si>
  <si>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</si>
  <si>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</si>
  <si>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</si>
  <si>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</si>
  <si>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</si>
  <si>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</si>
  <si>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</si>
  <si>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</si>
  <si>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</si>
  <si>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</si>
  <si>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</si>
  <si>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</si>
  <si>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</si>
  <si>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</si>
  <si>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</si>
  <si>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</si>
  <si>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</si>
  <si>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</si>
  <si>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</si>
  <si>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</si>
  <si>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</si>
  <si>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</si>
  <si>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</si>
  <si>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</si>
  <si>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</si>
  <si>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</si>
  <si>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</si>
  <si>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</si>
  <si>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</si>
  <si>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</si>
  <si>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</si>
  <si>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</si>
  <si>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</si>
  <si>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</si>
  <si>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</si>
  <si>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Finansal Kiralamaya İlişkin Ödemeler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</si>
  <si>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</si>
  <si>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</si>
  <si>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</si>
  <si>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</si>
  <si>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</si>
  <si>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</si>
  <si>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</si>
  <si>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</si>
  <si>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</si>
  <si>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</si>
  <si>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</si>
  <si>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</si>
  <si>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</si>
  <si>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</si>
  <si>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</si>
  <si>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</si>
  <si>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</si>
  <si>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</si>
  <si>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</si>
  <si>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</si>
  <si>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</si>
  <si>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</si>
  <si>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</si>
  <si>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Finansal Kiralama Alacakları</t>
  </si>
  <si>
    <t>Faaliyet Kiralaması Alacakları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</si>
  <si>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</si>
  <si>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</si>
  <si>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</si>
  <si>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</si>
  <si>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</si>
  <si>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</si>
  <si>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</si>
  <si>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</si>
  <si>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</si>
  <si>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</si>
  <si>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</si>
  <si>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</si>
  <si>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</si>
  <si>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</si>
  <si>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</si>
  <si>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</si>
  <si>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</si>
  <si>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</si>
  <si>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</si>
  <si>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</si>
  <si>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</si>
  <si>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</si>
  <si>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</si>
  <si>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</si>
  <si>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</si>
  <si>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</si>
  <si>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</si>
  <si>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</si>
  <si>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</si>
  <si>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</si>
  <si>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</si>
  <si>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</si>
  <si>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</si>
  <si>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</si>
  <si>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</si>
  <si>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</si>
  <si>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</si>
  <si>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</si>
  <si>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</si>
  <si>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</si>
  <si>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</si>
  <si>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</si>
  <si>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</si>
  <si>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</si>
  <si>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</si>
  <si>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</si>
  <si>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</si>
  <si>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</si>
  <si>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</si>
  <si>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</si>
  <si>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</si>
  <si>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</si>
  <si>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</si>
  <si>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</si>
  <si>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</si>
  <si>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</si>
  <si>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</si>
  <si>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</si>
  <si>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</si>
  <si>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</si>
  <si>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</si>
  <si>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</si>
  <si>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</si>
  <si>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</si>
  <si>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</si>
  <si>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</si>
  <si>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</si>
  <si>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</si>
  <si>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</si>
  <si>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</si>
  <si>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</si>
  <si>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</si>
  <si>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</si>
  <si>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</si>
  <si>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</si>
  <si>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</si>
  <si>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</si>
  <si>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</si>
  <si>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</si>
  <si>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</si>
  <si>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</si>
  <si>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</si>
  <si>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</si>
  <si>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</si>
  <si>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</si>
  <si>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</si>
  <si>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</si>
  <si>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</si>
  <si>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</si>
  <si>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</si>
  <si>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</si>
  <si>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</si>
  <si>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</si>
  <si>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</si>
  <si>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</si>
  <si>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XVIII.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</si>
  <si>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</si>
  <si>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</si>
  <si>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</si>
  <si>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</si>
  <si>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</si>
  <si>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</si>
  <si>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</si>
  <si>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</si>
  <si>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</si>
  <si>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</si>
  <si>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</si>
  <si>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</si>
  <si>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</si>
  <si>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</si>
  <si>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</si>
  <si>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</si>
  <si>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</si>
  <si>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</si>
  <si>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</si>
  <si>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</si>
  <si>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</si>
  <si>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</si>
  <si>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</si>
  <si>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</si>
  <si>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</si>
  <si>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</si>
  <si>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</si>
  <si>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</si>
  <si>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</si>
  <si>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</si>
  <si>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</si>
  <si>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</si>
  <si>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</si>
  <si>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</si>
  <si>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</si>
  <si>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</si>
  <si>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</si>
  <si>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</si>
  <si>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</si>
  <si>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</si>
  <si>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</si>
  <si>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</si>
  <si>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</si>
  <si>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</si>
  <si>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</si>
  <si>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</si>
  <si>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</si>
  <si>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</si>
  <si>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</si>
  <si>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</si>
  <si>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BİRLEŞME İŞLEMİ SONRASINDA GELİR OLARAK KAYDEDİLEN FAZLALIK TUTARI</t>
  </si>
  <si>
    <t>17.1</t>
  </si>
  <si>
    <t>17.2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</si>
  <si>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</si>
  <si>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</si>
  <si>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</si>
  <si>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</si>
  <si>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</si>
  <si>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</si>
  <si>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</si>
  <si>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</si>
  <si>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</si>
  <si>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</si>
  <si>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</si>
  <si>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</si>
  <si>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</si>
  <si>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</si>
  <si>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</si>
  <si>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</si>
  <si>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</si>
  <si>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</si>
  <si>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</si>
  <si>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</si>
  <si>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</si>
  <si>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</si>
  <si>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</si>
  <si>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</si>
  <si>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</si>
  <si>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</si>
  <si>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</si>
  <si>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</si>
  <si>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</si>
  <si>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</si>
  <si>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</si>
  <si>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</si>
  <si>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</si>
  <si>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</si>
  <si>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</si>
  <si>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</si>
  <si>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</si>
  <si>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</si>
  <si>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</si>
  <si>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</si>
  <si>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</si>
  <si>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</si>
  <si>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</si>
  <si>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</si>
  <si>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</si>
  <si>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</si>
  <si>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</si>
  <si>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</si>
  <si>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</si>
  <si>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</si>
  <si>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</si>
  <si>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</si>
  <si>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</si>
  <si>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</si>
  <si>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</si>
  <si>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</si>
  <si>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</si>
  <si>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</si>
  <si>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</si>
  <si>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</si>
  <si>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</si>
  <si>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</si>
  <si>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</si>
  <si>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2.3.3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</si>
  <si>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</si>
  <si>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</si>
  <si>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</si>
  <si>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</si>
  <si>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</si>
  <si>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</si>
  <si>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</si>
  <si>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</si>
  <si>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</si>
  <si>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</si>
  <si>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</si>
  <si>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</si>
  <si>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</si>
  <si>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</si>
  <si>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</si>
  <si>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</si>
  <si>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</si>
  <si>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</si>
  <si>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</si>
  <si>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</si>
  <si>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</si>
  <si>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</si>
  <si>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</si>
  <si>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</si>
  <si>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19.1</t>
  </si>
  <si>
    <t>Satış Amaçlı Elde Tutulan Duran Varlık Giderleri</t>
  </si>
  <si>
    <t>19.2</t>
  </si>
  <si>
    <t>İştirak, Bağlı Ortaklık ve Birlikte Kontrol Edilen Ortaklıklar (İş Ort.) Satış Zararları</t>
  </si>
  <si>
    <t>19.3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</si>
  <si>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</si>
  <si>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</si>
  <si>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</si>
  <si>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</si>
  <si>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</si>
  <si>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</si>
  <si>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</si>
  <si>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</si>
  <si>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</si>
  <si>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</si>
  <si>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</si>
  <si>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</si>
  <si>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</si>
  <si>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</si>
  <si>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</si>
  <si>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</si>
  <si>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</si>
  <si>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</si>
  <si>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</si>
  <si>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</si>
  <si>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</si>
  <si>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</si>
  <si>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</si>
  <si>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</si>
  <si>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</si>
  <si>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</si>
  <si>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</si>
  <si>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</si>
  <si>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</si>
  <si>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</si>
  <si>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</si>
  <si>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</si>
  <si>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</si>
  <si>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</si>
  <si>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</si>
  <si>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</si>
  <si>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</si>
  <si>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</si>
  <si>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</si>
  <si>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</si>
  <si>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</si>
  <si>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</si>
  <si>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</si>
  <si>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</si>
  <si>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</si>
  <si>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</si>
  <si>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</si>
  <si>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</si>
  <si>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</si>
  <si>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</si>
  <si>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 BİLANÇOSU (Finansal Durum Tablosu)</t>
  </si>
  <si>
    <t xml:space="preserve">TÜRKİYE FİNANS KATILIM BANKASI AŞ
NAZIM HESAPLAR TABLOSU   </t>
  </si>
  <si>
    <t>TÜRKİYE FİNANS KATILIM BANKASI AŞ GELİR TABLOSU</t>
  </si>
  <si>
    <t>TÜRKİYE FİNANS KATILIM BANKASI AŞ ÖZKAYNAK DEĞİŞİM TABLOSU</t>
  </si>
  <si>
    <t>TÜRKİYE FİNANS KATILIM BANKASI AŞ 
NAKİT AKIŞ TABLOSU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</si>
  <si>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</si>
  <si>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</si>
  <si>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</si>
  <si>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</si>
  <si>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</si>
  <si>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</si>
  <si>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</si>
  <si>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</si>
  <si>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</si>
  <si>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1 Temmuz- 30 Eylül 2017</t>
  </si>
  <si>
    <t>1 Temmuz- 30 Eylül 2016</t>
  </si>
  <si>
    <t>(31/12/2017)</t>
  </si>
  <si>
    <t>( 31/12/2017)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</si>
  <si>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</si>
  <si>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</si>
  <si>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</si>
  <si>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</si>
  <si>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</si>
  <si>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</si>
  <si>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</si>
  <si>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</si>
  <si>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</si>
  <si>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İtfa Edilmiş Maliyeti ile Ölçülen Finansal Varlıklar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</si>
  <si>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</si>
  <si>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</si>
  <si>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</si>
  <si>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</si>
  <si>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</si>
  <si>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Donuk Finansal Varlıklar</t>
  </si>
  <si>
    <t>Beklenen Zarar Karşılıkları (-)</t>
  </si>
  <si>
    <t>KREDİLER (Net)</t>
  </si>
  <si>
    <t xml:space="preserve">Krediler </t>
  </si>
  <si>
    <t>İtfa Edilmiş Maliyetiyle Ölçülenler</t>
  </si>
  <si>
    <t>Gerçeğe Uygun Değer Farkı Kar Zarara Yansıtılanlar</t>
  </si>
  <si>
    <t xml:space="preserve">Gerçeğe Uygun Değer Farkı Diğer Kapsamlı Gelire Yansıtılanlar </t>
  </si>
  <si>
    <t>Kiralama İşlemlerinden Alacaklar</t>
  </si>
  <si>
    <t>Kazanılmamış Gelirler (-)</t>
  </si>
  <si>
    <t>Faktoring Alacakları</t>
  </si>
  <si>
    <t xml:space="preserve">2.4 </t>
  </si>
  <si>
    <t>Donuk Alacaklar</t>
  </si>
  <si>
    <t xml:space="preserve">2.5 </t>
  </si>
  <si>
    <t>2.5.1</t>
  </si>
  <si>
    <t>12 Aylık Beklenen Zarar Karşılığı (Birinci Aşama)</t>
  </si>
  <si>
    <t>2.5.2</t>
  </si>
  <si>
    <t>Kredi Riskinde Önemli Artış (İkinci Aşama)</t>
  </si>
  <si>
    <t>2.5.3</t>
  </si>
  <si>
    <t>Temerrüt (Üçüncü Aşama/Özel Karşılık)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</si>
  <si>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</si>
  <si>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</si>
  <si>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</si>
  <si>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</si>
  <si>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</si>
  <si>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</si>
  <si>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</si>
  <si>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</si>
  <si>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</si>
  <si>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</si>
  <si>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</si>
  <si>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(31/03/2018)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</si>
  <si>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</si>
  <si>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</si>
  <si>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</si>
  <si>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</si>
  <si>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</si>
  <si>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</si>
  <si>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7.1</t>
  </si>
  <si>
    <t>Finansal Kiralama</t>
  </si>
  <si>
    <t>7.2</t>
  </si>
  <si>
    <t>Faaliyet Kiralaması</t>
  </si>
  <si>
    <t>7.3</t>
  </si>
  <si>
    <t>7.4</t>
  </si>
  <si>
    <t>Ertelenmiş Finansal Kiralama Giderleri ( - )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</si>
  <si>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</si>
  <si>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</si>
  <si>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</si>
  <si>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</si>
  <si>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</si>
  <si>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</si>
  <si>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ÖZKAYNAK LAR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</si>
  <si>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</si>
  <si>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</si>
  <si>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</si>
  <si>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</si>
  <si>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</si>
  <si>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</si>
  <si>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</si>
  <si>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</si>
  <si>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</si>
  <si>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</si>
  <si>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</si>
  <si>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</si>
  <si>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</si>
  <si>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</si>
  <si>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</si>
  <si>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</si>
  <si>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</si>
  <si>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</si>
  <si>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</si>
  <si>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</si>
  <si>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</si>
  <si>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</si>
  <si>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</si>
  <si>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</si>
  <si>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</si>
  <si>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</si>
  <si>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VI</t>
  </si>
  <si>
    <t>TİCARİ KAR/ZARAR (Net)</t>
  </si>
  <si>
    <t xml:space="preserve">Kambiyo İşlemleri Kârı/Zararı </t>
  </si>
  <si>
    <t xml:space="preserve">FAALİYET BRÜT KÂRI (III+IV+V+VI+VII+VIII) </t>
  </si>
  <si>
    <t>BEKLENEN ZARAR KARŞILIKLARI (-)</t>
  </si>
  <si>
    <t>NET FAALİYET KÂRI/ZARARI (IX-X-XI)</t>
  </si>
  <si>
    <t>SÜRDÜRÜLEN FAALİYETLER VERGİ ÖNCESİ K/Z (XII+...+XV)</t>
  </si>
  <si>
    <t>Ertelenmiş Vergi Gider Etkisi (+)</t>
  </si>
  <si>
    <t>17.3</t>
  </si>
  <si>
    <t>Ertelenmiş Vergi Gelir Etkisi (-)</t>
  </si>
  <si>
    <t>SÜRDÜRÜLEN FAALİYETLER DÖNEM NET K/Z (XVI±XVII)</t>
  </si>
  <si>
    <t>İştirak, Bağlı Ortaklık ve Birlikte Kontrol Edilen Ortaklıklar (İş Ort.) Satış Karları</t>
  </si>
  <si>
    <t>DURDURULAN FAALİYETLER VERGİ ÖNCESİ K/Z (XIX-XX)</t>
  </si>
  <si>
    <t>22.1</t>
  </si>
  <si>
    <t>22.2</t>
  </si>
  <si>
    <t>22.3</t>
  </si>
  <si>
    <t>DURDURULAN FAALİYETLER DÖNEM NET K/Z (XXI±XXII)</t>
  </si>
  <si>
    <t>XXIV.</t>
  </si>
  <si>
    <t>DÖNEM NET KARI/ZARARI (XVIII+XXIII)</t>
  </si>
  <si>
    <t>1 Ocak- 31 Mart 2018</t>
  </si>
  <si>
    <t>1 Ocak- 31 Mart 2017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</si>
  <si>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</si>
  <si>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</si>
  <si>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</si>
  <si>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</si>
  <si>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</si>
  <si>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</si>
  <si>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</si>
  <si>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</si>
  <si>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</si>
  <si>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</si>
  <si>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</si>
  <si>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</si>
  <si>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</si>
  <si>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</si>
  <si>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</si>
  <si>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</si>
  <si>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</si>
  <si>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</si>
  <si>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</si>
  <si>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</si>
  <si>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(01/01/2017 - 31/03/2017)</t>
  </si>
  <si>
    <t>(01/01/2018 - 31/03/2018)</t>
  </si>
  <si>
    <t>TÜRKİYE FİNANS KATILIM BANKASI AŞ KAR VEYA ZARAR VE DİĞER KAPSAMLI GELİR TABLOSU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</si>
  <si>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</si>
  <si>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</si>
  <si>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</si>
  <si>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</si>
  <si>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</si>
  <si>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</si>
  <si>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</si>
  <si>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</si>
  <si>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</si>
  <si>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(01.01-31.03.2018)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</si>
  <si>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</si>
  <si>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</si>
  <si>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</si>
  <si>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</si>
  <si>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</si>
  <si>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</si>
  <si>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</si>
  <si>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</si>
  <si>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</si>
  <si>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</si>
  <si>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</si>
  <si>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</si>
  <si>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</si>
  <si>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</si>
  <si>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</si>
  <si>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</si>
  <si>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</si>
  <si>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</si>
  <si>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</si>
  <si>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</si>
  <si>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</si>
  <si>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</si>
  <si>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</si>
  <si>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</si>
  <si>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</si>
  <si>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</si>
  <si>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</si>
  <si>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</si>
  <si>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</si>
  <si>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</si>
  <si>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</si>
  <si>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</si>
  <si>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</si>
  <si>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</si>
  <si>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( 31/12/2018)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</si>
  <si>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</si>
  <si>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</si>
  <si>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</si>
  <si>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</si>
  <si>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</si>
  <si>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</si>
  <si>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</si>
  <si>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</si>
  <si>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</si>
  <si>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</si>
  <si>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</si>
  <si>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</si>
  <si>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</si>
  <si>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</si>
  <si>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</si>
  <si>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</si>
  <si>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</si>
  <si>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</si>
  <si>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</si>
  <si>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</si>
  <si>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</si>
  <si>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</si>
  <si>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</si>
  <si>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</si>
  <si>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</si>
  <si>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</si>
  <si>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</si>
  <si>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</si>
  <si>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</si>
  <si>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</si>
  <si>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</si>
  <si>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</si>
  <si>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</si>
  <si>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</si>
  <si>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</si>
  <si>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</si>
  <si>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</si>
  <si>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</si>
  <si>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</si>
  <si>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</si>
  <si>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</si>
  <si>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</si>
  <si>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</si>
  <si>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</si>
  <si>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</si>
  <si>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</si>
  <si>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</si>
  <si>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AKTİF KALEMLER</t>
  </si>
  <si>
    <t xml:space="preserve">NAKİT DEĞERLER VE MERKEZ BANKASI </t>
  </si>
  <si>
    <t>GERÇEĞE UYGUN DEĞER FARKI KAR/ZARARA YANSITILAN FV (Net)</t>
  </si>
  <si>
    <t>Alım Satım Amaçlı Finansal Varlıklar</t>
  </si>
  <si>
    <t>Alım Satım Amaçlı Türev Finansal Varlıklar</t>
  </si>
  <si>
    <t>Diğer Menkul Değerler</t>
  </si>
  <si>
    <t>Gerçeğe Uygun Değer Farkı Kar/Zarara Yansıtılan Olarak Sınıflandırılan FV</t>
  </si>
  <si>
    <t>BANKALAR</t>
  </si>
  <si>
    <t>PARA PİYASALARINDAN ALACAKLAR</t>
  </si>
  <si>
    <t xml:space="preserve">SATILMAYA HAZIR FİNANSAL VARLIKLAR (Net)  </t>
  </si>
  <si>
    <t>5.1</t>
  </si>
  <si>
    <t>5.2</t>
  </si>
  <si>
    <t>5.3</t>
  </si>
  <si>
    <t xml:space="preserve">Diğer Menkul Değerler </t>
  </si>
  <si>
    <t xml:space="preserve">KREDİLER </t>
  </si>
  <si>
    <t>6.1.1</t>
  </si>
  <si>
    <t>Bankanın Dahil Olduğu Risk Grubuna Kullandırılan Krediler</t>
  </si>
  <si>
    <t>6.1.2</t>
  </si>
  <si>
    <t>6.1.3</t>
  </si>
  <si>
    <t>Takipteki Krediler</t>
  </si>
  <si>
    <t>6.3</t>
  </si>
  <si>
    <t>Özel Karşılıklar (-)</t>
  </si>
  <si>
    <t>VADEYE KADAR ELDE TUTULACAK YATIRIMLAR (Net)</t>
  </si>
  <si>
    <t xml:space="preserve">İŞTİRAKLER (Net)  </t>
  </si>
  <si>
    <t>Özkaynak Yöntemine Göre Muhasebeleştirilenler</t>
  </si>
  <si>
    <t>8.2.1</t>
  </si>
  <si>
    <t>Mali İştirakler</t>
  </si>
  <si>
    <t>8.2.2</t>
  </si>
  <si>
    <t>Mali Olmayan İştirakler</t>
  </si>
  <si>
    <t xml:space="preserve">BAĞLI ORTAKLIKLAR  (Net) </t>
  </si>
  <si>
    <t>9.1</t>
  </si>
  <si>
    <t>9.2</t>
  </si>
  <si>
    <t xml:space="preserve">BİRLİKTE KONTROL EDİLEN ORTAKLIKLAR (İŞ ORTAKLIKLARI)  (Net)  </t>
  </si>
  <si>
    <t>10.1</t>
  </si>
  <si>
    <t>10.2</t>
  </si>
  <si>
    <t>10.2.1</t>
  </si>
  <si>
    <t>Mali Ortaklıklar</t>
  </si>
  <si>
    <t>10.2.2</t>
  </si>
  <si>
    <t>Mali Olmayan Ortaklıklar</t>
  </si>
  <si>
    <t xml:space="preserve">KİRALAMA İŞLEMLERİNDEN ALACAKLAR </t>
  </si>
  <si>
    <t>11.4</t>
  </si>
  <si>
    <t>Kazanılmamış Gelirler ( - )</t>
  </si>
  <si>
    <t>RİSKTEN KORUNMA AMAÇLI TÜREV FİNANSAL VARLIKLAR</t>
  </si>
  <si>
    <t>Gerçeğe Uygun Değer Riskinden Korunma Amaçlılar</t>
  </si>
  <si>
    <t>Nakit Akış Riskinden Korunma Amaçlılar</t>
  </si>
  <si>
    <t>12.3</t>
  </si>
  <si>
    <t>Yurtdışındaki Net Yatırım Riskinden Korunma Amaçlılar</t>
  </si>
  <si>
    <t>VERGİ VARLIĞI</t>
  </si>
  <si>
    <t>16.1</t>
  </si>
  <si>
    <t xml:space="preserve">Cari Vergi Varlığı </t>
  </si>
  <si>
    <t>16.2</t>
  </si>
  <si>
    <t xml:space="preserve">Ertelenmiş Vergi Varlığı </t>
  </si>
  <si>
    <t>Satış Amaçlı</t>
  </si>
  <si>
    <t>AKTİF TOPLAMI</t>
  </si>
  <si>
    <t>PASİF KALEMLER</t>
  </si>
  <si>
    <t>Bankanın Dahil Olduğu Risk Grubunun Fonu</t>
  </si>
  <si>
    <t>ALIM SATIM AMAÇLI TÜREV FİNANSAL BORÇLAR</t>
  </si>
  <si>
    <t xml:space="preserve">ALINAN KREDİLER </t>
  </si>
  <si>
    <t xml:space="preserve">MUHTELİF BORÇLAR  </t>
  </si>
  <si>
    <t>DİĞER YABANCI KAYNAKLAR</t>
  </si>
  <si>
    <t xml:space="preserve">KİRALAMA İŞLEMLERİNDEN BORÇLAR </t>
  </si>
  <si>
    <t>Finansal Kiralama Borçları</t>
  </si>
  <si>
    <t>Faaliyet Kiralaması Borçları</t>
  </si>
  <si>
    <t>Ertelenmiş Finansal Kiralama Giderleri (-)</t>
  </si>
  <si>
    <t xml:space="preserve">IX. </t>
  </si>
  <si>
    <t>RİSKTEN KORUNMA AMAÇLI TÜREV FİNANSAL BORÇLAR</t>
  </si>
  <si>
    <t>9.3</t>
  </si>
  <si>
    <t xml:space="preserve">X. </t>
  </si>
  <si>
    <t>Genel Karşılıklar</t>
  </si>
  <si>
    <t>10.3</t>
  </si>
  <si>
    <t>10.4</t>
  </si>
  <si>
    <t>10.5</t>
  </si>
  <si>
    <t>VERGİ BORCU</t>
  </si>
  <si>
    <t>Cari Vergi Borcu</t>
  </si>
  <si>
    <t>Ertelenmiş Vergi Borcu</t>
  </si>
  <si>
    <t xml:space="preserve">XIII. </t>
  </si>
  <si>
    <t>SERMAYE BENZERİ KREDİLER</t>
  </si>
  <si>
    <t>ÖZKAYNAKLAR</t>
  </si>
  <si>
    <t>Menkul Değerler Değerleme Farkları</t>
  </si>
  <si>
    <t>14.2.4</t>
  </si>
  <si>
    <t>Maddi Duran Varlıklar Yeniden Değerleme Farkları</t>
  </si>
  <si>
    <t>14.2.5</t>
  </si>
  <si>
    <t>Maddi Olmayan Duran Varlıklar Yeniden Değerleme Farkları</t>
  </si>
  <si>
    <t>14.2.6</t>
  </si>
  <si>
    <t>Yatırım Amaçlı Gayrimenkuller Yeniden Değerleme Farkları</t>
  </si>
  <si>
    <t>14.2.7</t>
  </si>
  <si>
    <t>İştirakler, Bağlı Ort. ve Birlikte Kontrol Edilen Ort. (İş Ort) Bedelsiz Hisse Senetleri</t>
  </si>
  <si>
    <t>14.2.8</t>
  </si>
  <si>
    <t>Riskten Korunma Fonları (Etkin Kısım)</t>
  </si>
  <si>
    <t>14.2.9</t>
  </si>
  <si>
    <t>Satış Amaçlı Elde Tutulan ve Dudurulan Faaliyetlere Duran Varlıkların Birikmiş Değerleme Farkları</t>
  </si>
  <si>
    <t>14.2.10</t>
  </si>
  <si>
    <t>14.3.1</t>
  </si>
  <si>
    <t>14.3.2</t>
  </si>
  <si>
    <t>14.3.3</t>
  </si>
  <si>
    <t>14.3.4</t>
  </si>
  <si>
    <t>14.4.1</t>
  </si>
  <si>
    <t>Geçmiş Yıllar Kâr/Zararı</t>
  </si>
  <si>
    <t>14.4.2</t>
  </si>
  <si>
    <t>Dönem Net Kâr/Zararı</t>
  </si>
  <si>
    <t>PASİF TOPLAMI</t>
  </si>
  <si>
    <t>2.1.6</t>
  </si>
  <si>
    <t>2.1.7</t>
  </si>
  <si>
    <t>2.1.8</t>
  </si>
  <si>
    <t>2.1.9</t>
  </si>
  <si>
    <t>2.1.10</t>
  </si>
  <si>
    <t>2.1.11</t>
  </si>
  <si>
    <t>2.1.12</t>
  </si>
  <si>
    <t>4.5</t>
  </si>
  <si>
    <t>4.6</t>
  </si>
  <si>
    <t>4.7</t>
  </si>
  <si>
    <t>4.8</t>
  </si>
  <si>
    <t>5.4</t>
  </si>
  <si>
    <t>5.5</t>
  </si>
  <si>
    <t>5.6</t>
  </si>
  <si>
    <t>5.7</t>
  </si>
  <si>
    <t>1 Ocak- 31 Mart 2016</t>
  </si>
  <si>
    <t>1 Temmuz- 30 Eylül 2015</t>
  </si>
  <si>
    <t>KÂR PAYI GELİRLERİ</t>
  </si>
  <si>
    <t xml:space="preserve">Alım Satım Amaçlı Finansal Varlıklardan </t>
  </si>
  <si>
    <t xml:space="preserve">Satılmaya Hazır Finansal Varlıklardan </t>
  </si>
  <si>
    <t>1.5.4</t>
  </si>
  <si>
    <t xml:space="preserve">Vadeye Kadar Elde Tutulacak Yatırımlardan </t>
  </si>
  <si>
    <t>Diğer Kâr Payı Gelirleri</t>
  </si>
  <si>
    <t xml:space="preserve">KÂR PAYI GİDERLERİ  </t>
  </si>
  <si>
    <t>Kullanılan Kredilere Verilen Kâr Payları</t>
  </si>
  <si>
    <t>Diğer Kâr Payı Giderleri</t>
  </si>
  <si>
    <t>NET KÂR PAYI GELİRİ/GİDERİ  (I - II)</t>
  </si>
  <si>
    <t>Verilen Ücret ve Komisyonlar</t>
  </si>
  <si>
    <t xml:space="preserve">Gayri Nakdi Kredilere </t>
  </si>
  <si>
    <t>TİCARİ KÂR / ZARAR (Net)</t>
  </si>
  <si>
    <t>Kambiyo İşlemleri Kârı/Zararı</t>
  </si>
  <si>
    <t xml:space="preserve">FAALİYET GELİRLERİ/GİDERLERİ TOPLAMI (III+IV+V+VI+VII) </t>
  </si>
  <si>
    <t>KREDİ VE DİĞER ALACAKLAR DEĞER DÜŞÜŞ KARŞILIĞI (-)</t>
  </si>
  <si>
    <t>NET FAALİYET KÂRI/ZARARI (VIII-IX-X)</t>
  </si>
  <si>
    <t>SÜRDÜRÜLEN FAALİYETLER VERGİ ÖNCESİ K/Z (XI+...+XIV)</t>
  </si>
  <si>
    <t>Ertelenmiş Vergi Karşılığı</t>
  </si>
  <si>
    <t>SÜRDÜRÜLEN FAALİYETLER DÖNEM NET K/Z (XV±XVI)</t>
  </si>
  <si>
    <t>18.1</t>
  </si>
  <si>
    <t>18.2</t>
  </si>
  <si>
    <t>İştirak, Bağlı Ortaklık ve Birlikte Kontrol Edilen Ortaklıklar (İş. Ort.) Satış Karları</t>
  </si>
  <si>
    <t>18.3</t>
  </si>
  <si>
    <t>DURDURULAN FAALİYETLER VERGİ ÖNCESİ K/Z (XVIII-XIX)</t>
  </si>
  <si>
    <t>21.1</t>
  </si>
  <si>
    <t>21.2</t>
  </si>
  <si>
    <t>Ertelenmiş Vergi Gider Karşılığı</t>
  </si>
  <si>
    <t>DURDURULAN FAALİYETLER DÖNEM NET K/Z (XX±XXI)</t>
  </si>
  <si>
    <t>NET DÖNEM KARI/ZARARI (XVII+XXII)</t>
  </si>
  <si>
    <t>TÜRKİYE FİNANS KATILIM BANKASI AŞ ÖZKAYNAKLARDA MUHASEBELEŞTİRİLEN GELİR GİDER KALEMLERİNE İLİŞKİN TABLO</t>
  </si>
  <si>
    <t>ÖZKAYNAKLARDA MUHASEBELEŞTİRİLEN GELİR GİDER KALEMLERİ</t>
  </si>
  <si>
    <t>MENKUL DEĞERLER DEĞERLEME FARKLARINA SATILMAYA HAZIR FİNANSAL VARLIKLARDAN EKLENEN</t>
  </si>
  <si>
    <t xml:space="preserve">MADDİ DURAN VARLIKLAR YENİDEN DEĞERLEME FARKLARI </t>
  </si>
  <si>
    <t xml:space="preserve">MADDİ OLMAYAN DURAN VARLIKLAR YENİDEN DEĞERLEME FARKLARI </t>
  </si>
  <si>
    <t>YABANCI PARA İŞLEMLER İÇİN  KUR ÇEVRİM FARKLARI</t>
  </si>
  <si>
    <t>NAKİT AKIŞ RİSKİNDEN KORUNMA AMAÇLI TÜREV FİNANSAL VARLIKLARA İLİŞKİN KÂR/ZARAR (Gerçeğe Uygun Değer Değişikliklerinin Etkin Kısmı)</t>
  </si>
  <si>
    <t>YURTDIŞINDAKİ NET YATIRIM RİSKİNDEN KORUNMA AMAÇLI TÜREV FİNANSAL VARLIKLARA İLİŞKİN KÂR/ZARAR (Gerçeğe Uygun Değer Değişikliklerinin Etkin Kısmı)</t>
  </si>
  <si>
    <t>MUHASEBE POLİTİKASINDA YAPILAN DEĞİŞİKLİKLER İLE HATALARIN DÜZELTİLMESİNİN ETKİSİ</t>
  </si>
  <si>
    <t>TMS UYARINCA ÖZKAYNAKLARDA MUHASEBELEŞTİRİLEN DİĞER GELİR GİDER UNSURLARI</t>
  </si>
  <si>
    <t>DEĞERLEME FARKLARINA AİT ERTELENMİŞ VERGİ</t>
  </si>
  <si>
    <t>DOĞRUDAN ÖZKAYNAK ALTINDA MUHASEBELEŞTİRİLEN NET GELİR/GİDER (I+II+…+IX)</t>
  </si>
  <si>
    <t>DÖNEM KÂRI/ZARARI</t>
  </si>
  <si>
    <t xml:space="preserve">Menkul Değerlerin Gerçeğe Uygun Değerindeki Net Değişme (Kar-Zarara Transfer) </t>
  </si>
  <si>
    <t xml:space="preserve">Nakit Akış Riskinden Korunma Amaçlı Türev Finansal Varlıklardan Yeniden Sınıflandırılan ve Gelir Tablosunda Gösterilen Kısım </t>
  </si>
  <si>
    <t xml:space="preserve">Yurtdışındaki Net Yatırım Riskinden Korunma Amaçlı Yeniden Sınıflandırılan ve Gelir Tablosunda Gösterilen Kısım </t>
  </si>
  <si>
    <t>DÖNEME İLİŞKİN MUHASEBELEŞTİRİLEN TOPLAM KÂR/ZARAR (X±XI)</t>
  </si>
  <si>
    <t xml:space="preserve">Dipnot
</t>
  </si>
  <si>
    <t>Ödenmiş Sermaye Enf.Düzeltme Farkı</t>
  </si>
  <si>
    <t>Yasal Yedek Akçeler</t>
  </si>
  <si>
    <t>Olağanüstü Yedek Akçe</t>
  </si>
  <si>
    <t xml:space="preserve">Diğer Yedekler </t>
  </si>
  <si>
    <t>Dönem Net Kârı / (Zararı)</t>
  </si>
  <si>
    <t>Menkul Kıymet Değerleme Farkı</t>
  </si>
  <si>
    <t>Maddi ve Maddi Olmayan Duran Varlık YDF</t>
  </si>
  <si>
    <t>Ortaklıklardan Bedelsiz Hisse Senetleri</t>
  </si>
  <si>
    <t>Riskten Korunma Fonları</t>
  </si>
  <si>
    <t>Satış A./
Durdurulan F. İlişkin Dur.V. 
Bir.Değ.F.</t>
  </si>
  <si>
    <t>Dönem İçindeki Değişimler</t>
  </si>
  <si>
    <t>Birleşmeden Kaynaklanan Artış/Azalış</t>
  </si>
  <si>
    <t>Riskten Korunma Fonları (Etkin kısım)</t>
  </si>
  <si>
    <t>Nakit Akış Riskinden Korunma Amaçlı</t>
  </si>
  <si>
    <t>Yurtdışındaki Net Yatırım Riskinden Korunma Amaçlı</t>
  </si>
  <si>
    <t>İştirakler, Bağlı Ort. ve Birlikte Kontrol Edilen Ort. (İş Ort.) Bedelsiz HS</t>
  </si>
  <si>
    <t xml:space="preserve">Kur Farkları </t>
  </si>
  <si>
    <t>Varlıkların Elden Çıkarılmasından Kaynaklanan Değişiklik</t>
  </si>
  <si>
    <t>Varlıkların Yeniden Sınıflandırılmasından Kaynaklanan Değişiklik</t>
  </si>
  <si>
    <t>İştirak Özkaynağındaki Değişikliklerin Banka Özkaynağına Etkisi</t>
  </si>
  <si>
    <t>Sermaye Artırımı</t>
  </si>
  <si>
    <t xml:space="preserve">Nakden </t>
  </si>
  <si>
    <t>İç Kaynaklardan</t>
  </si>
  <si>
    <t>Hisse Senedi İhraç Primi</t>
  </si>
  <si>
    <t>Dönem Net Kârı veya Zararı</t>
  </si>
  <si>
    <t>Dönem Sonu Bakiyesi  (I+II+III+…+XVI+XVII+XVIII)</t>
  </si>
  <si>
    <t>Sınırlı Bağımsız  Denetimden Geçmiş</t>
  </si>
  <si>
    <t>(5-V)</t>
  </si>
  <si>
    <t>BANKACILIK FAALİYETLERİNE İLİŞKİN NAKİT AKIMLARI</t>
  </si>
  <si>
    <t>Bankacılık Faaliyet Konusu Aktif ve Pasiflerdeki Değişim Öncesi Faaliyet Kârı</t>
  </si>
  <si>
    <t>Bankacılık Faaliyetleri Konusu Aktif ve Pasiflerdeki Değişim</t>
  </si>
  <si>
    <t>Alım Satım Amaçlı Finansal Varlıklarda Net (Artış) Azalış</t>
  </si>
  <si>
    <t>Gerçeğe Uygun Değer Farkı Kar veya Zarara YansıtılanFinansal Varlıklarda Net (Artış) Azalış</t>
  </si>
  <si>
    <t>Diğer Aktiflerde Net (Artış) Azalış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</si>
  <si>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</si>
  <si>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</si>
  <si>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</si>
  <si>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 xml:space="preserve">İktisap Edilen Bağlı Ortaklık ve İştirakler ve Birlikte Kontrol Edilen Ortaklıklar </t>
  </si>
  <si>
    <t>Elden Çıkarılan Bağlı Ortaklık ve İştirakler ve Birlikte Kontrol Edilen Ortaklıklar</t>
  </si>
  <si>
    <t xml:space="preserve">Satın Alınan Menkuller ve Gayrimenkuller </t>
  </si>
  <si>
    <t>Elde Edilen Satılmaya Hazır Finansal Varlıklar</t>
  </si>
  <si>
    <t>Elden Çıkarılan Satılmaya Hazır Finansal Varlıklar</t>
  </si>
  <si>
    <t>Satın Alınan Yatırım Amaçlı Menkul Değerler</t>
  </si>
  <si>
    <t xml:space="preserve">Satılan Yatırım Amaçlı Menkul Değerler </t>
  </si>
  <si>
    <t>FİNANSMAN FAALİYETLERİNE İLİŞKİN NAKİT AKIMLARI</t>
  </si>
  <si>
    <r>
      <t xml:space="preserve">İhraç Edilen Sermaye Araçları </t>
    </r>
    <r>
      <rPr>
        <vertAlign val="superscript"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 </t>
    </r>
  </si>
  <si>
    <r>
      <t>Temettü Ödemeleri</t>
    </r>
    <r>
      <rPr>
        <vertAlign val="superscript"/>
        <sz val="12"/>
        <rFont val="Times New Roman"/>
        <family val="1"/>
      </rPr>
      <t xml:space="preserve"> </t>
    </r>
  </si>
  <si>
    <t xml:space="preserve">Döviz Kurundaki Değişimin Nakit ve Nakde Eşdeğer Varlıklar Üzerindeki Etkisi </t>
  </si>
  <si>
    <t>Nakit ve Nakde Eşdeğer Varlıklardaki Net Artış / (Azalış)</t>
  </si>
  <si>
    <t>(14)</t>
  </si>
  <si>
    <t>(15)</t>
  </si>
  <si>
    <t>(16)</t>
  </si>
  <si>
    <t>(17)</t>
  </si>
  <si>
    <t>(18)</t>
  </si>
  <si>
    <t>(19)</t>
  </si>
  <si>
    <t>TMS 8 Uyarınca Yapılan Düzeltmeler (*)</t>
  </si>
  <si>
    <t>(*) TFRS 9 geçişi ile muhasebe politikalarında yapılan değişikliklerin etkisi Üçüncü Bölüm XXIV. dipnotta açıklanmıştır.</t>
  </si>
  <si>
    <t>TÜRKİYE FİNANS KATILIM BANKASI AŞ KAR VEYA ZARAR TABLOSU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</si>
</sst>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T_L_-;\-* #,##0\ _T_L_-;_-* &quot;-&quot;\ _T_L_-;_-@_-"/>
    <numFmt numFmtId="43" formatCode="_-* #,##0.00\ _T_L_-;\-* #,##0.00\ _T_L_-;_-* &quot;-&quot;??\ _T_L_-;_-@_-"/>
    <numFmt numFmtId="164" formatCode="_(* #,##0_);_(* \(#,##0\);_(* &quot;-&quot;_);_(@_)"/>
    <numFmt numFmtId="165" formatCode="#,##0;[Red]\-#,##0"/>
    <numFmt numFmtId="166" formatCode="#,##0.00;[Red]\-#,##0.00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_);_(* \(#,##0\);_(* &quot;-&quot;??_);_(@_)"/>
  </numFmts>
  <fonts count="92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"/>
      <family val="1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  <font>
      <b/>
      <sz val="14"/>
      <name val="Times New Roman Tur"/>
      <family val="1"/>
      <charset val="162"/>
    </font>
    <font>
      <vertAlign val="superscript"/>
      <sz val="12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166" fontId="2" fillId="0" borderId="0" applyFont="0" applyFill="0" applyBorder="0" applyAlignment="0" applyProtection="0"/>
    <xf numFmtId="41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7" fillId="0" borderId="0"/>
    <xf numFmtId="0" fontId="57" fillId="0" borderId="0"/>
    <xf numFmtId="0" fontId="57" fillId="0" borderId="0"/>
    <xf numFmtId="0" fontId="79" fillId="0" borderId="0"/>
    <xf numFmtId="0" fontId="80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19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41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828">
    <xf numFmtId="0" fontId="0" fillId="0" borderId="0" xfId="0"/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3" fillId="24" borderId="10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4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0" fontId="0" fillId="24" borderId="0" xfId="0" applyFill="1" applyBorder="1" applyAlignment="1">
      <alignment wrapText="1"/>
    </xf>
    <xf numFmtId="164" fontId="0" fillId="24" borderId="0" xfId="0" applyNumberFormat="1" applyFill="1"/>
    <xf numFmtId="0" fontId="29" fillId="24" borderId="0" xfId="0" applyFont="1" applyFill="1"/>
    <xf numFmtId="165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5" xfId="93" applyFont="1" applyFill="1" applyBorder="1" applyAlignment="1">
      <alignment horizontal="center"/>
    </xf>
    <xf numFmtId="0" fontId="13" fillId="24" borderId="23" xfId="93" applyFont="1" applyFill="1" applyBorder="1" applyAlignment="1">
      <alignment horizontal="center"/>
    </xf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8" xfId="93" applyFont="1" applyFill="1" applyBorder="1" applyAlignment="1">
      <alignment horizontal="center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4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73" fillId="0" borderId="0" xfId="0" applyFont="1" applyFill="1" applyBorder="1" applyAlignment="1"/>
    <xf numFmtId="0" fontId="7" fillId="0" borderId="0" xfId="0" applyFont="1" applyFill="1" applyBorder="1" applyAlignment="1"/>
    <xf numFmtId="0" fontId="4" fillId="0" borderId="0" xfId="0" applyFont="1" applyFill="1" applyBorder="1" applyAlignment="1">
      <alignment horizontal="left" vertical="justify"/>
    </xf>
    <xf numFmtId="0" fontId="4" fillId="0" borderId="1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8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4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5" fillId="24" borderId="25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5" fillId="24" borderId="28" xfId="0" applyFont="1" applyFill="1" applyBorder="1" applyAlignment="1">
      <alignment horizontal="center" vertical="center"/>
    </xf>
    <xf numFmtId="0" fontId="5" fillId="24" borderId="34" xfId="0" applyFont="1" applyFill="1" applyBorder="1" applyAlignment="1">
      <alignment horizontal="center" vertical="center"/>
    </xf>
    <xf numFmtId="0" fontId="5" fillId="24" borderId="35" xfId="0" applyFont="1" applyFill="1" applyBorder="1" applyAlignment="1">
      <alignment horizontal="center" vertical="center"/>
    </xf>
    <xf numFmtId="0" fontId="5" fillId="24" borderId="3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3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5" fillId="24" borderId="20" xfId="0" applyFont="1" applyFill="1" applyBorder="1"/>
    <xf numFmtId="0" fontId="4" fillId="24" borderId="21" xfId="0" applyFont="1" applyFill="1" applyBorder="1" applyAlignment="1">
      <alignment horizontal="center"/>
    </xf>
    <xf numFmtId="165" fontId="5" fillId="24" borderId="0" xfId="49" applyNumberFormat="1" applyFont="1" applyFill="1" applyBorder="1"/>
    <xf numFmtId="165" fontId="3" fillId="24" borderId="0" xfId="49" applyNumberFormat="1" applyFont="1" applyFill="1"/>
    <xf numFmtId="0" fontId="5" fillId="24" borderId="0" xfId="0" applyFont="1" applyFill="1"/>
    <xf numFmtId="165" fontId="5" fillId="24" borderId="0" xfId="49" applyNumberFormat="1" applyFont="1" applyFill="1"/>
    <xf numFmtId="165" fontId="5" fillId="24" borderId="0" xfId="0" applyNumberFormat="1" applyFont="1" applyFill="1"/>
    <xf numFmtId="165" fontId="3" fillId="24" borderId="0" xfId="49" applyNumberFormat="1" applyFont="1" applyFill="1" applyBorder="1"/>
    <xf numFmtId="0" fontId="10" fillId="24" borderId="0" xfId="0" applyFont="1" applyFill="1"/>
    <xf numFmtId="165" fontId="10" fillId="24" borderId="0" xfId="49" applyNumberFormat="1" applyFont="1" applyFill="1"/>
    <xf numFmtId="0" fontId="29" fillId="24" borderId="0" xfId="0" applyFont="1" applyFill="1" applyBorder="1"/>
    <xf numFmtId="165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7" xfId="0" applyFont="1" applyFill="1" applyBorder="1" applyAlignment="1">
      <alignment horizontal="center" vertical="center"/>
    </xf>
    <xf numFmtId="0" fontId="5" fillId="24" borderId="38" xfId="0" applyFont="1" applyFill="1" applyBorder="1" applyAlignment="1">
      <alignment horizontal="center" vertical="center"/>
    </xf>
    <xf numFmtId="0" fontId="5" fillId="24" borderId="39" xfId="0" applyFont="1" applyFill="1" applyBorder="1" applyAlignment="1">
      <alignment horizontal="center" vertical="center"/>
    </xf>
    <xf numFmtId="0" fontId="5" fillId="24" borderId="37" xfId="0" applyFont="1" applyFill="1" applyBorder="1"/>
    <xf numFmtId="0" fontId="5" fillId="24" borderId="38" xfId="0" applyFont="1" applyFill="1" applyBorder="1"/>
    <xf numFmtId="0" fontId="5" fillId="24" borderId="35" xfId="0" applyFont="1" applyFill="1" applyBorder="1"/>
    <xf numFmtId="0" fontId="5" fillId="24" borderId="36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5" fillId="24" borderId="0" xfId="0" applyFont="1" applyFill="1" applyBorder="1" applyAlignment="1">
      <alignment horizontal="left"/>
    </xf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4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10" xfId="0" applyFont="1" applyFill="1" applyBorder="1"/>
    <xf numFmtId="0" fontId="13" fillId="24" borderId="40" xfId="0" applyFont="1" applyFill="1" applyBorder="1"/>
    <xf numFmtId="0" fontId="23" fillId="24" borderId="10" xfId="0" applyFont="1" applyFill="1" applyBorder="1"/>
    <xf numFmtId="0" fontId="13" fillId="24" borderId="22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23" fillId="24" borderId="28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7" fillId="24" borderId="32" xfId="0" applyFont="1" applyFill="1" applyBorder="1" applyAlignment="1">
      <alignment horizontal="center" vertical="justify"/>
    </xf>
    <xf numFmtId="0" fontId="21" fillId="24" borderId="16" xfId="0" applyFont="1" applyFill="1" applyBorder="1" applyAlignment="1">
      <alignment horizontal="center" vertical="center"/>
    </xf>
    <xf numFmtId="0" fontId="17" fillId="24" borderId="16" xfId="0" applyFont="1" applyFill="1" applyBorder="1" applyAlignment="1">
      <alignment horizontal="center" vertical="justify"/>
    </xf>
    <xf numFmtId="0" fontId="15" fillId="24" borderId="28" xfId="0" applyFont="1" applyFill="1" applyBorder="1" applyAlignment="1">
      <alignment horizontal="center" vertical="justify"/>
    </xf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41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0" fontId="5" fillId="0" borderId="15" xfId="100" quotePrefix="1" applyFont="1" applyFill="1" applyBorder="1" applyAlignment="1">
      <alignment horizontal="center"/>
    </xf>
    <xf numFmtId="0" fontId="5" fillId="0" borderId="18" xfId="100" quotePrefix="1" applyFont="1" applyFill="1" applyBorder="1" applyAlignment="1">
      <alignment horizontal="center"/>
    </xf>
    <xf numFmtId="0" fontId="5" fillId="0" borderId="18" xfId="100" applyFont="1" applyFill="1" applyBorder="1" applyAlignment="1">
      <alignment horizontal="center"/>
    </xf>
    <xf numFmtId="0" fontId="5" fillId="24" borderId="15" xfId="100" quotePrefix="1" applyFont="1" applyFill="1" applyBorder="1" applyAlignment="1">
      <alignment horizontal="center" vertical="justify"/>
    </xf>
    <xf numFmtId="0" fontId="5" fillId="24" borderId="18" xfId="100" quotePrefix="1" applyFont="1" applyFill="1" applyBorder="1" applyAlignment="1">
      <alignment horizontal="center" vertical="justify"/>
    </xf>
    <xf numFmtId="0" fontId="5" fillId="24" borderId="18" xfId="100" applyFont="1" applyFill="1" applyBorder="1" applyAlignment="1">
      <alignment horizontal="center" vertical="justify"/>
    </xf>
    <xf numFmtId="0" fontId="17" fillId="0" borderId="18" xfId="100" quotePrefix="1" applyFont="1" applyFill="1" applyBorder="1" applyAlignment="1">
      <alignment horizontal="center" vertical="justify"/>
    </xf>
    <xf numFmtId="0" fontId="17" fillId="0" borderId="18" xfId="100" applyFont="1" applyFill="1" applyBorder="1"/>
    <xf numFmtId="0" fontId="17" fillId="0" borderId="18" xfId="100" quotePrefix="1" applyFont="1" applyFill="1" applyBorder="1" applyAlignment="1">
      <alignment horizontal="center" vertical="center"/>
    </xf>
    <xf numFmtId="0" fontId="17" fillId="0" borderId="18" xfId="100" quotePrefix="1" applyFont="1" applyFill="1" applyBorder="1" applyAlignment="1">
      <alignment horizontal="center"/>
    </xf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5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2" xfId="0" applyFont="1" applyFill="1" applyBorder="1"/>
    <xf numFmtId="0" fontId="17" fillId="24" borderId="43" xfId="0" applyFont="1" applyFill="1" applyBorder="1"/>
    <xf numFmtId="0" fontId="17" fillId="24" borderId="43" xfId="0" quotePrefix="1" applyFont="1" applyFill="1" applyBorder="1" applyAlignment="1">
      <alignment horizontal="center"/>
    </xf>
    <xf numFmtId="0" fontId="4" fillId="0" borderId="44" xfId="0" applyFont="1" applyFill="1" applyBorder="1" applyAlignment="1">
      <alignment horizontal="center" vertical="center" wrapText="1"/>
    </xf>
    <xf numFmtId="0" fontId="4" fillId="0" borderId="45" xfId="0" applyFont="1" applyFill="1" applyBorder="1"/>
    <xf numFmtId="0" fontId="4" fillId="0" borderId="46" xfId="0" applyFont="1" applyFill="1" applyBorder="1"/>
    <xf numFmtId="0" fontId="73" fillId="0" borderId="46" xfId="0" applyFont="1" applyFill="1" applyBorder="1" applyAlignment="1">
      <alignment horizontal="center" vertical="center"/>
    </xf>
    <xf numFmtId="0" fontId="73" fillId="0" borderId="47" xfId="0" applyFont="1" applyFill="1" applyBorder="1" applyAlignment="1">
      <alignment horizontal="center" vertical="center"/>
    </xf>
    <xf numFmtId="0" fontId="76" fillId="0" borderId="42" xfId="0" applyFont="1" applyFill="1" applyBorder="1"/>
    <xf numFmtId="0" fontId="76" fillId="0" borderId="43" xfId="0" applyFont="1" applyFill="1" applyBorder="1"/>
    <xf numFmtId="0" fontId="7" fillId="0" borderId="42" xfId="0" applyFont="1" applyFill="1" applyBorder="1" applyAlignment="1">
      <alignment horizontal="center" wrapText="1"/>
    </xf>
    <xf numFmtId="0" fontId="4" fillId="0" borderId="43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/>
    </xf>
    <xf numFmtId="0" fontId="7" fillId="0" borderId="43" xfId="0" applyFont="1" applyFill="1" applyBorder="1" applyAlignment="1">
      <alignment horizontal="center" vertical="justify"/>
    </xf>
    <xf numFmtId="0" fontId="28" fillId="0" borderId="43" xfId="0" applyFont="1" applyFill="1" applyBorder="1" applyAlignment="1">
      <alignment horizontal="center" vertical="justify"/>
    </xf>
    <xf numFmtId="0" fontId="28" fillId="0" borderId="43" xfId="0" quotePrefix="1" applyFont="1" applyFill="1" applyBorder="1" applyAlignment="1">
      <alignment horizontal="center" vertical="justify"/>
    </xf>
    <xf numFmtId="0" fontId="76" fillId="0" borderId="43" xfId="0" applyFont="1" applyFill="1" applyBorder="1" applyAlignment="1">
      <alignment horizontal="center" vertical="justify"/>
    </xf>
    <xf numFmtId="0" fontId="7" fillId="0" borderId="43" xfId="0" quotePrefix="1" applyFont="1" applyFill="1" applyBorder="1" applyAlignment="1">
      <alignment horizontal="center" vertical="justify"/>
    </xf>
    <xf numFmtId="0" fontId="28" fillId="0" borderId="44" xfId="0" applyFont="1" applyFill="1" applyBorder="1" applyAlignment="1">
      <alignment horizontal="center" vertical="justify"/>
    </xf>
    <xf numFmtId="0" fontId="7" fillId="0" borderId="22" xfId="0" applyFont="1" applyFill="1" applyBorder="1" applyAlignment="1">
      <alignment horizontal="center" wrapText="1"/>
    </xf>
    <xf numFmtId="0" fontId="28" fillId="0" borderId="23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3" xfId="0" applyFont="1" applyFill="1" applyBorder="1" applyAlignment="1">
      <alignment horizontal="center"/>
    </xf>
    <xf numFmtId="0" fontId="5" fillId="24" borderId="44" xfId="0" applyFont="1" applyFill="1" applyBorder="1" applyAlignment="1">
      <alignment horizontal="center" vertical="center"/>
    </xf>
    <xf numFmtId="0" fontId="5" fillId="24" borderId="44" xfId="0" applyFont="1" applyFill="1" applyBorder="1" applyAlignment="1">
      <alignment horizontal="center"/>
    </xf>
    <xf numFmtId="0" fontId="5" fillId="24" borderId="43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8" xfId="0" applyFont="1" applyFill="1" applyBorder="1"/>
    <xf numFmtId="0" fontId="3" fillId="24" borderId="42" xfId="0" applyFont="1" applyFill="1" applyBorder="1"/>
    <xf numFmtId="165" fontId="4" fillId="24" borderId="42" xfId="49" applyNumberFormat="1" applyFont="1" applyFill="1" applyBorder="1"/>
    <xf numFmtId="165" fontId="4" fillId="24" borderId="43" xfId="49" applyNumberFormat="1" applyFont="1" applyFill="1" applyBorder="1" applyAlignment="1">
      <alignment horizontal="center"/>
    </xf>
    <xf numFmtId="164" fontId="5" fillId="24" borderId="43" xfId="0" applyNumberFormat="1" applyFont="1" applyFill="1" applyBorder="1"/>
    <xf numFmtId="164" fontId="28" fillId="24" borderId="43" xfId="49" applyNumberFormat="1" applyFont="1" applyFill="1" applyBorder="1" applyAlignment="1">
      <alignment horizontal="right"/>
    </xf>
    <xf numFmtId="164" fontId="4" fillId="24" borderId="43" xfId="49" applyNumberFormat="1" applyFont="1" applyFill="1" applyBorder="1" applyAlignment="1">
      <alignment horizontal="right"/>
    </xf>
    <xf numFmtId="164" fontId="4" fillId="24" borderId="43" xfId="49" applyNumberFormat="1" applyFont="1" applyFill="1" applyBorder="1" applyAlignment="1">
      <alignment horizontal="center"/>
    </xf>
    <xf numFmtId="164" fontId="28" fillId="24" borderId="43" xfId="49" applyNumberFormat="1" applyFont="1" applyFill="1" applyBorder="1" applyAlignment="1">
      <alignment horizontal="center"/>
    </xf>
    <xf numFmtId="164" fontId="4" fillId="24" borderId="43" xfId="49" applyNumberFormat="1" applyFont="1" applyFill="1" applyBorder="1"/>
    <xf numFmtId="0" fontId="77" fillId="24" borderId="43" xfId="0" quotePrefix="1" applyFont="1" applyFill="1" applyBorder="1" applyAlignment="1">
      <alignment horizontal="center"/>
    </xf>
    <xf numFmtId="0" fontId="77" fillId="24" borderId="44" xfId="0" quotePrefix="1" applyFont="1" applyFill="1" applyBorder="1" applyAlignment="1">
      <alignment horizontal="center"/>
    </xf>
    <xf numFmtId="164" fontId="28" fillId="24" borderId="44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0" xfId="0" applyFont="1" applyFill="1" applyBorder="1"/>
    <xf numFmtId="49" fontId="17" fillId="24" borderId="10" xfId="0" applyNumberFormat="1" applyFont="1" applyFill="1" applyBorder="1"/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20" xfId="0" quotePrefix="1" applyFont="1" applyFill="1" applyBorder="1" applyAlignment="1">
      <alignment horizontal="left"/>
    </xf>
    <xf numFmtId="0" fontId="17" fillId="24" borderId="48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4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4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40" xfId="92" applyFont="1" applyFill="1" applyBorder="1" applyAlignment="1">
      <alignment horizontal="justify" vertical="justify"/>
    </xf>
    <xf numFmtId="0" fontId="21" fillId="0" borderId="50" xfId="92" applyFont="1" applyFill="1" applyBorder="1"/>
    <xf numFmtId="0" fontId="21" fillId="0" borderId="22" xfId="92" applyFont="1" applyFill="1" applyBorder="1"/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1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15" xfId="92" applyFont="1" applyFill="1" applyBorder="1" applyAlignment="1">
      <alignment horizontal="center" vertical="center"/>
    </xf>
    <xf numFmtId="0" fontId="21" fillId="0" borderId="49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13" xfId="92" applyFont="1" applyFill="1" applyBorder="1" applyAlignment="1">
      <alignment horizontal="center" vertical="center"/>
    </xf>
    <xf numFmtId="0" fontId="21" fillId="0" borderId="41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18" xfId="92" applyFont="1" applyFill="1" applyBorder="1" applyAlignment="1">
      <alignment horizontal="center"/>
    </xf>
    <xf numFmtId="0" fontId="21" fillId="0" borderId="29" xfId="92" applyFont="1" applyFill="1" applyBorder="1" applyAlignment="1">
      <alignment horizontal="center"/>
    </xf>
    <xf numFmtId="0" fontId="82" fillId="0" borderId="17" xfId="92" applyFont="1" applyFill="1" applyBorder="1" applyAlignment="1">
      <alignment horizontal="justify" vertical="justify" wrapText="1"/>
    </xf>
    <xf numFmtId="0" fontId="21" fillId="0" borderId="18" xfId="92" applyFont="1" applyFill="1" applyBorder="1"/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3" fillId="0" borderId="17" xfId="92" applyFont="1" applyFill="1" applyBorder="1" applyAlignment="1">
      <alignment horizontal="justify" vertical="justify" wrapText="1"/>
    </xf>
    <xf numFmtId="3" fontId="83" fillId="0" borderId="18" xfId="92" applyNumberFormat="1" applyFont="1" applyFill="1" applyBorder="1" applyAlignment="1">
      <alignment vertical="top" wrapText="1"/>
    </xf>
    <xf numFmtId="3" fontId="83" fillId="0" borderId="29" xfId="92" applyNumberFormat="1" applyFont="1" applyFill="1" applyBorder="1" applyAlignment="1">
      <alignment vertical="top" wrapText="1"/>
    </xf>
    <xf numFmtId="164" fontId="21" fillId="24" borderId="18" xfId="49" applyNumberFormat="1" applyFont="1" applyFill="1" applyBorder="1" applyAlignment="1">
      <alignment horizontal="center"/>
    </xf>
    <xf numFmtId="164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3" fillId="0" borderId="18" xfId="92" applyFont="1" applyFill="1" applyBorder="1" applyAlignment="1">
      <alignment vertical="top" wrapText="1"/>
    </xf>
    <xf numFmtId="0" fontId="83" fillId="0" borderId="29" xfId="92" applyFont="1" applyFill="1" applyBorder="1" applyAlignment="1">
      <alignment vertical="top" wrapText="1"/>
    </xf>
    <xf numFmtId="0" fontId="82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18" xfId="92" applyFont="1" applyFill="1" applyBorder="1" applyAlignment="1">
      <alignment vertical="top" wrapText="1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3" fillId="0" borderId="51" xfId="92" applyFont="1" applyFill="1" applyBorder="1" applyAlignment="1">
      <alignment horizontal="justify" vertical="justify" wrapText="1"/>
    </xf>
    <xf numFmtId="164" fontId="21" fillId="24" borderId="21" xfId="49" applyNumberFormat="1" applyFont="1" applyFill="1" applyBorder="1" applyAlignment="1">
      <alignment horizontal="center"/>
    </xf>
    <xf numFmtId="164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4" fillId="0" borderId="0" xfId="92" applyFont="1" applyFill="1" applyBorder="1" applyAlignment="1">
      <alignment horizontal="justify" vertical="justify"/>
    </xf>
    <xf numFmtId="164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4" fontId="24" fillId="24" borderId="18" xfId="0" applyNumberFormat="1" applyFont="1" applyFill="1" applyBorder="1" applyAlignment="1">
      <alignment horizontal="right"/>
    </xf>
    <xf numFmtId="164" fontId="17" fillId="24" borderId="18" xfId="0" applyNumberFormat="1" applyFont="1" applyFill="1" applyBorder="1" applyAlignment="1">
      <alignment horizontal="right"/>
    </xf>
    <xf numFmtId="164" fontId="17" fillId="24" borderId="29" xfId="0" applyNumberFormat="1" applyFont="1" applyFill="1" applyBorder="1" applyAlignment="1">
      <alignment horizontal="right"/>
    </xf>
    <xf numFmtId="164" fontId="24" fillId="24" borderId="29" xfId="0" applyNumberFormat="1" applyFont="1" applyFill="1" applyBorder="1" applyAlignment="1">
      <alignment horizontal="right"/>
    </xf>
    <xf numFmtId="164" fontId="24" fillId="24" borderId="21" xfId="0" applyNumberFormat="1" applyFont="1" applyFill="1" applyBorder="1" applyAlignment="1">
      <alignment horizontal="right"/>
    </xf>
    <xf numFmtId="164" fontId="24" fillId="24" borderId="30" xfId="0" applyNumberFormat="1" applyFont="1" applyFill="1" applyBorder="1" applyAlignment="1">
      <alignment horizontal="right"/>
    </xf>
    <xf numFmtId="164" fontId="17" fillId="24" borderId="43" xfId="0" applyNumberFormat="1" applyFont="1" applyFill="1" applyBorder="1" applyAlignment="1">
      <alignment horizontal="right"/>
    </xf>
    <xf numFmtId="164" fontId="24" fillId="24" borderId="42" xfId="0" applyNumberFormat="1" applyFont="1" applyFill="1" applyBorder="1" applyAlignment="1">
      <alignment horizontal="right"/>
    </xf>
    <xf numFmtId="164" fontId="24" fillId="24" borderId="43" xfId="0" applyNumberFormat="1" applyFont="1" applyFill="1" applyBorder="1" applyAlignment="1">
      <alignment horizontal="right"/>
    </xf>
    <xf numFmtId="164" fontId="24" fillId="24" borderId="44" xfId="0" applyNumberFormat="1" applyFont="1" applyFill="1" applyBorder="1" applyAlignment="1">
      <alignment horizontal="right"/>
    </xf>
    <xf numFmtId="164" fontId="15" fillId="24" borderId="43" xfId="0" applyNumberFormat="1" applyFont="1" applyFill="1" applyBorder="1" applyAlignment="1">
      <alignment horizontal="right"/>
    </xf>
    <xf numFmtId="0" fontId="7" fillId="0" borderId="19" xfId="0" applyFont="1" applyFill="1" applyBorder="1"/>
    <xf numFmtId="164" fontId="14" fillId="24" borderId="30" xfId="49" applyNumberFormat="1" applyFont="1" applyFill="1" applyBorder="1" applyAlignment="1">
      <alignment horizontal="right"/>
    </xf>
    <xf numFmtId="164" fontId="15" fillId="24" borderId="44" xfId="0" applyNumberFormat="1" applyFont="1" applyFill="1" applyBorder="1" applyAlignment="1">
      <alignment horizontal="right"/>
    </xf>
    <xf numFmtId="164" fontId="14" fillId="24" borderId="18" xfId="49" applyNumberFormat="1" applyFont="1" applyFill="1" applyBorder="1" applyAlignment="1">
      <alignment horizontal="center"/>
    </xf>
    <xf numFmtId="3" fontId="82" fillId="0" borderId="29" xfId="92" applyNumberFormat="1" applyFont="1" applyFill="1" applyBorder="1" applyAlignment="1">
      <alignment vertical="top" wrapText="1"/>
    </xf>
    <xf numFmtId="3" fontId="82" fillId="0" borderId="18" xfId="92" applyNumberFormat="1" applyFont="1" applyFill="1" applyBorder="1" applyAlignment="1">
      <alignment vertical="top" wrapText="1"/>
    </xf>
    <xf numFmtId="171" fontId="21" fillId="24" borderId="18" xfId="49" applyNumberFormat="1" applyFont="1" applyFill="1" applyBorder="1" applyAlignment="1">
      <alignment horizontal="center"/>
    </xf>
    <xf numFmtId="171" fontId="21" fillId="24" borderId="29" xfId="49" applyNumberFormat="1" applyFont="1" applyFill="1" applyBorder="1" applyAlignment="1">
      <alignment horizontal="center"/>
    </xf>
    <xf numFmtId="0" fontId="73" fillId="24" borderId="42" xfId="0" applyFont="1" applyFill="1" applyBorder="1"/>
    <xf numFmtId="0" fontId="4" fillId="24" borderId="43" xfId="0" applyFont="1" applyFill="1" applyBorder="1" applyAlignment="1">
      <alignment horizontal="center"/>
    </xf>
    <xf numFmtId="0" fontId="4" fillId="24" borderId="43" xfId="0" applyFont="1" applyFill="1" applyBorder="1"/>
    <xf numFmtId="164" fontId="22" fillId="24" borderId="43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17" fillId="24" borderId="47" xfId="0" applyFont="1" applyFill="1" applyBorder="1" applyAlignment="1">
      <alignment horizontal="center" wrapText="1"/>
    </xf>
    <xf numFmtId="0" fontId="17" fillId="24" borderId="47" xfId="0" applyFont="1" applyFill="1" applyBorder="1" applyAlignment="1">
      <alignment horizontal="center"/>
    </xf>
    <xf numFmtId="0" fontId="17" fillId="24" borderId="47" xfId="0" applyFont="1" applyFill="1" applyBorder="1" applyAlignment="1"/>
    <xf numFmtId="49" fontId="15" fillId="24" borderId="23" xfId="0" applyNumberFormat="1" applyFont="1" applyFill="1" applyBorder="1" applyAlignment="1"/>
    <xf numFmtId="0" fontId="17" fillId="24" borderId="56" xfId="0" applyFont="1" applyFill="1" applyBorder="1" applyAlignment="1">
      <alignment horizontal="center" wrapText="1"/>
    </xf>
    <xf numFmtId="0" fontId="17" fillId="24" borderId="56" xfId="0" applyFont="1" applyFill="1" applyBorder="1" applyAlignment="1">
      <alignment horizontal="center"/>
    </xf>
    <xf numFmtId="0" fontId="9" fillId="0" borderId="0" xfId="0" applyFont="1" applyFill="1" applyBorder="1"/>
    <xf numFmtId="0" fontId="14" fillId="0" borderId="0" xfId="0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4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0" fontId="21" fillId="25" borderId="0" xfId="0" quotePrefix="1" applyFont="1" applyFill="1" applyBorder="1" applyAlignment="1">
      <alignment horizontal="left"/>
    </xf>
    <xf numFmtId="2" fontId="22" fillId="25" borderId="0" xfId="0" quotePrefix="1" applyNumberFormat="1" applyFont="1" applyFill="1" applyBorder="1"/>
    <xf numFmtId="172" fontId="22" fillId="25" borderId="0" xfId="0" quotePrefix="1" applyNumberFormat="1" applyFont="1" applyFill="1" applyBorder="1" applyAlignment="1">
      <alignment horizontal="left"/>
    </xf>
    <xf numFmtId="2" fontId="15" fillId="25" borderId="0" xfId="0" applyNumberFormat="1" applyFont="1" applyFill="1" applyBorder="1" applyAlignment="1">
      <alignment vertical="top"/>
    </xf>
    <xf numFmtId="164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51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7" fillId="0" borderId="44" xfId="0" applyFont="1" applyFill="1" applyBorder="1" applyAlignment="1">
      <alignment horizontal="center" vertical="justify"/>
    </xf>
    <xf numFmtId="0" fontId="89" fillId="0" borderId="0" xfId="0" applyFont="1" applyFill="1"/>
    <xf numFmtId="164" fontId="74" fillId="0" borderId="0" xfId="0" applyNumberFormat="1" applyFont="1" applyFill="1"/>
    <xf numFmtId="164" fontId="29" fillId="24" borderId="0" xfId="0" applyNumberFormat="1" applyFont="1" applyFill="1"/>
    <xf numFmtId="164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8" fillId="0" borderId="0" xfId="0" applyFont="1" applyFill="1" applyBorder="1" applyAlignment="1">
      <alignment wrapText="1"/>
    </xf>
    <xf numFmtId="0" fontId="88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4" fontId="5" fillId="24" borderId="0" xfId="0" applyNumberFormat="1" applyFont="1" applyFill="1"/>
    <xf numFmtId="164" fontId="20" fillId="24" borderId="0" xfId="0" applyNumberFormat="1" applyFont="1" applyFill="1"/>
    <xf numFmtId="164" fontId="14" fillId="24" borderId="15" xfId="49" applyNumberFormat="1" applyFont="1" applyFill="1" applyBorder="1" applyAlignment="1">
      <alignment horizontal="right"/>
    </xf>
    <xf numFmtId="164" fontId="14" fillId="24" borderId="49" xfId="49" applyNumberFormat="1" applyFont="1" applyFill="1" applyBorder="1" applyAlignment="1">
      <alignment horizontal="right"/>
    </xf>
    <xf numFmtId="164" fontId="14" fillId="24" borderId="18" xfId="49" applyNumberFormat="1" applyFont="1" applyFill="1" applyBorder="1" applyAlignment="1">
      <alignment horizontal="right"/>
    </xf>
    <xf numFmtId="164" fontId="14" fillId="24" borderId="29" xfId="49" applyNumberFormat="1" applyFont="1" applyFill="1" applyBorder="1" applyAlignment="1">
      <alignment horizontal="right"/>
    </xf>
    <xf numFmtId="164" fontId="21" fillId="24" borderId="18" xfId="49" applyNumberFormat="1" applyFont="1" applyFill="1" applyBorder="1" applyAlignment="1">
      <alignment horizontal="right"/>
    </xf>
    <xf numFmtId="164" fontId="5" fillId="24" borderId="18" xfId="49" applyNumberFormat="1" applyFont="1" applyFill="1" applyBorder="1" applyAlignment="1">
      <alignment horizontal="right"/>
    </xf>
    <xf numFmtId="164" fontId="5" fillId="24" borderId="29" xfId="49" applyNumberFormat="1" applyFont="1" applyFill="1" applyBorder="1" applyAlignment="1">
      <alignment horizontal="right"/>
    </xf>
    <xf numFmtId="164" fontId="21" fillId="24" borderId="29" xfId="49" applyNumberFormat="1" applyFont="1" applyFill="1" applyBorder="1" applyAlignment="1">
      <alignment horizontal="right"/>
    </xf>
    <xf numFmtId="164" fontId="9" fillId="24" borderId="18" xfId="49" applyNumberFormat="1" applyFont="1" applyFill="1" applyBorder="1" applyAlignment="1">
      <alignment horizontal="right"/>
    </xf>
    <xf numFmtId="164" fontId="14" fillId="24" borderId="18" xfId="49" applyNumberFormat="1" applyFont="1" applyFill="1" applyBorder="1" applyAlignment="1">
      <alignment horizontal="right" vertical="center"/>
    </xf>
    <xf numFmtId="164" fontId="14" fillId="24" borderId="29" xfId="49" applyNumberFormat="1" applyFont="1" applyFill="1" applyBorder="1" applyAlignment="1">
      <alignment horizontal="right" vertical="center"/>
    </xf>
    <xf numFmtId="164" fontId="14" fillId="24" borderId="21" xfId="49" applyNumberFormat="1" applyFont="1" applyFill="1" applyBorder="1" applyAlignment="1">
      <alignment horizontal="right"/>
    </xf>
    <xf numFmtId="0" fontId="14" fillId="0" borderId="18" xfId="100" quotePrefix="1" applyFont="1" applyFill="1" applyBorder="1" applyAlignment="1">
      <alignment horizontal="center"/>
    </xf>
    <xf numFmtId="0" fontId="14" fillId="0" borderId="18" xfId="100" applyFont="1" applyFill="1" applyBorder="1" applyAlignment="1">
      <alignment horizontal="center"/>
    </xf>
    <xf numFmtId="164" fontId="21" fillId="24" borderId="18" xfId="0" applyNumberFormat="1" applyFont="1" applyFill="1" applyBorder="1" applyAlignment="1">
      <alignment horizontal="right"/>
    </xf>
    <xf numFmtId="164" fontId="15" fillId="24" borderId="18" xfId="0" applyNumberFormat="1" applyFont="1" applyFill="1" applyBorder="1" applyAlignment="1">
      <alignment horizontal="right"/>
    </xf>
    <xf numFmtId="164" fontId="14" fillId="24" borderId="18" xfId="0" applyNumberFormat="1" applyFont="1" applyFill="1" applyBorder="1" applyAlignment="1">
      <alignment horizontal="right"/>
    </xf>
    <xf numFmtId="0" fontId="21" fillId="0" borderId="18" xfId="100" quotePrefix="1" applyFont="1" applyFill="1" applyBorder="1" applyAlignment="1">
      <alignment horizontal="center"/>
    </xf>
    <xf numFmtId="0" fontId="5" fillId="24" borderId="52" xfId="0" applyFont="1" applyFill="1" applyBorder="1" applyAlignment="1">
      <alignment horizontal="center" vertical="center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17" fillId="24" borderId="47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3" fillId="0" borderId="0" xfId="0" applyFont="1" applyFill="1" applyBorder="1" applyAlignment="1"/>
    <xf numFmtId="0" fontId="23" fillId="24" borderId="12" xfId="0" applyFont="1" applyFill="1" applyBorder="1" applyAlignment="1">
      <alignment vertical="center" wrapText="1"/>
    </xf>
    <xf numFmtId="0" fontId="23" fillId="24" borderId="25" xfId="0" applyFont="1" applyFill="1" applyBorder="1" applyAlignment="1">
      <alignment vertical="center" wrapText="1"/>
    </xf>
    <xf numFmtId="0" fontId="23" fillId="24" borderId="16" xfId="0" applyFont="1" applyFill="1" applyBorder="1" applyAlignment="1">
      <alignment vertical="center" wrapText="1"/>
    </xf>
    <xf numFmtId="0" fontId="23" fillId="24" borderId="28" xfId="0" applyFont="1" applyFill="1" applyBorder="1" applyAlignment="1">
      <alignment vertical="center" wrapText="1"/>
    </xf>
    <xf numFmtId="0" fontId="14" fillId="24" borderId="0" xfId="0" applyFont="1" applyFill="1" applyBorder="1" applyAlignment="1"/>
    <xf numFmtId="0" fontId="14" fillId="24" borderId="23" xfId="0" applyFont="1" applyFill="1" applyBorder="1" applyAlignment="1"/>
    <xf numFmtId="0" fontId="5" fillId="24" borderId="33" xfId="0" applyFont="1" applyFill="1" applyBorder="1" applyAlignment="1">
      <alignment horizontal="center" vertical="center"/>
    </xf>
    <xf numFmtId="164" fontId="14" fillId="24" borderId="54" xfId="49" applyNumberFormat="1" applyFont="1" applyFill="1" applyBorder="1" applyAlignment="1">
      <alignment horizontal="right"/>
    </xf>
    <xf numFmtId="164" fontId="14" fillId="24" borderId="17" xfId="49" applyNumberFormat="1" applyFont="1" applyFill="1" applyBorder="1" applyAlignment="1">
      <alignment horizontal="right"/>
    </xf>
    <xf numFmtId="164" fontId="21" fillId="24" borderId="17" xfId="49" applyNumberFormat="1" applyFont="1" applyFill="1" applyBorder="1" applyAlignment="1">
      <alignment horizontal="right"/>
    </xf>
    <xf numFmtId="164" fontId="14" fillId="24" borderId="17" xfId="49" applyNumberFormat="1" applyFont="1" applyFill="1" applyBorder="1" applyAlignment="1">
      <alignment horizontal="right" vertical="center"/>
    </xf>
    <xf numFmtId="164" fontId="14" fillId="24" borderId="51" xfId="49" applyNumberFormat="1" applyFont="1" applyFill="1" applyBorder="1" applyAlignment="1">
      <alignment horizontal="right"/>
    </xf>
    <xf numFmtId="0" fontId="5" fillId="24" borderId="28" xfId="0" applyFont="1" applyFill="1" applyBorder="1" applyAlignment="1">
      <alignment horizontal="center" vertical="center" wrapText="1"/>
    </xf>
    <xf numFmtId="0" fontId="11" fillId="24" borderId="12" xfId="0" applyFont="1" applyFill="1" applyBorder="1" applyAlignment="1">
      <alignment vertical="center" wrapText="1"/>
    </xf>
    <xf numFmtId="0" fontId="11" fillId="24" borderId="25" xfId="0" applyFont="1" applyFill="1" applyBorder="1" applyAlignment="1">
      <alignment vertical="center" wrapText="1"/>
    </xf>
    <xf numFmtId="0" fontId="11" fillId="24" borderId="16" xfId="0" applyFont="1" applyFill="1" applyBorder="1" applyAlignment="1">
      <alignment vertical="center" wrapText="1"/>
    </xf>
    <xf numFmtId="0" fontId="11" fillId="24" borderId="28" xfId="0" applyFont="1" applyFill="1" applyBorder="1" applyAlignment="1">
      <alignment vertical="center" wrapText="1"/>
    </xf>
    <xf numFmtId="0" fontId="5" fillId="24" borderId="33" xfId="0" applyFont="1" applyFill="1" applyBorder="1"/>
    <xf numFmtId="164" fontId="5" fillId="24" borderId="17" xfId="49" applyNumberFormat="1" applyFont="1" applyFill="1" applyBorder="1" applyAlignment="1">
      <alignment horizontal="right"/>
    </xf>
    <xf numFmtId="164" fontId="9" fillId="24" borderId="17" xfId="49" applyNumberFormat="1" applyFont="1" applyFill="1" applyBorder="1" applyAlignment="1">
      <alignment horizontal="right"/>
    </xf>
    <xf numFmtId="0" fontId="5" fillId="24" borderId="21" xfId="100" quotePrefix="1" applyFont="1" applyFill="1" applyBorder="1" applyAlignment="1">
      <alignment horizontal="center" vertical="justify"/>
    </xf>
    <xf numFmtId="0" fontId="23" fillId="24" borderId="16" xfId="0" applyFont="1" applyFill="1" applyBorder="1" applyAlignment="1">
      <alignment wrapText="1"/>
    </xf>
    <xf numFmtId="164" fontId="24" fillId="24" borderId="17" xfId="0" applyNumberFormat="1" applyFont="1" applyFill="1" applyBorder="1" applyAlignment="1">
      <alignment horizontal="right"/>
    </xf>
    <xf numFmtId="164" fontId="17" fillId="24" borderId="17" xfId="0" applyNumberFormat="1" applyFont="1" applyFill="1" applyBorder="1" applyAlignment="1">
      <alignment horizontal="right"/>
    </xf>
    <xf numFmtId="164" fontId="24" fillId="24" borderId="51" xfId="0" applyNumberFormat="1" applyFont="1" applyFill="1" applyBorder="1" applyAlignment="1">
      <alignment horizontal="right"/>
    </xf>
    <xf numFmtId="0" fontId="23" fillId="24" borderId="22" xfId="0" applyFont="1" applyFill="1" applyBorder="1"/>
    <xf numFmtId="0" fontId="17" fillId="24" borderId="29" xfId="0" applyFont="1" applyFill="1" applyBorder="1" applyAlignment="1">
      <alignment horizontal="center" vertical="center"/>
    </xf>
    <xf numFmtId="0" fontId="17" fillId="24" borderId="46" xfId="0" applyFont="1" applyFill="1" applyBorder="1" applyAlignment="1"/>
    <xf numFmtId="0" fontId="17" fillId="24" borderId="47" xfId="0" applyFont="1" applyFill="1" applyBorder="1" applyAlignment="1">
      <alignment wrapText="1"/>
    </xf>
    <xf numFmtId="49" fontId="15" fillId="24" borderId="0" xfId="0" applyNumberFormat="1" applyFont="1" applyFill="1" applyBorder="1" applyAlignment="1"/>
    <xf numFmtId="164" fontId="24" fillId="24" borderId="22" xfId="0" applyNumberFormat="1" applyFont="1" applyFill="1" applyBorder="1" applyAlignment="1">
      <alignment horizontal="right"/>
    </xf>
    <xf numFmtId="164" fontId="17" fillId="24" borderId="23" xfId="0" applyNumberFormat="1" applyFont="1" applyFill="1" applyBorder="1" applyAlignment="1">
      <alignment horizontal="right"/>
    </xf>
    <xf numFmtId="164" fontId="24" fillId="24" borderId="23" xfId="0" applyNumberFormat="1" applyFont="1" applyFill="1" applyBorder="1" applyAlignment="1">
      <alignment horizontal="right"/>
    </xf>
    <xf numFmtId="164" fontId="24" fillId="24" borderId="48" xfId="0" applyNumberFormat="1" applyFont="1" applyFill="1" applyBorder="1" applyAlignment="1">
      <alignment horizontal="right"/>
    </xf>
    <xf numFmtId="0" fontId="17" fillId="24" borderId="48" xfId="0" quotePrefix="1" applyFont="1" applyFill="1" applyBorder="1" applyAlignment="1">
      <alignment horizontal="left"/>
    </xf>
    <xf numFmtId="0" fontId="13" fillId="24" borderId="55" xfId="93" applyFont="1" applyFill="1" applyBorder="1" applyAlignment="1">
      <alignment vertical="justify" wrapText="1"/>
    </xf>
    <xf numFmtId="164" fontId="71" fillId="24" borderId="25" xfId="49" applyNumberFormat="1" applyFont="1" applyFill="1" applyBorder="1" applyAlignment="1">
      <alignment horizontal="right"/>
    </xf>
    <xf numFmtId="164" fontId="71" fillId="24" borderId="23" xfId="49" applyNumberFormat="1" applyFont="1" applyFill="1" applyBorder="1" applyAlignment="1">
      <alignment horizontal="right"/>
    </xf>
    <xf numFmtId="164" fontId="72" fillId="24" borderId="23" xfId="49" applyNumberFormat="1" applyFont="1" applyFill="1" applyBorder="1" applyAlignment="1">
      <alignment horizontal="right"/>
    </xf>
    <xf numFmtId="0" fontId="13" fillId="24" borderId="48" xfId="93" applyFont="1" applyFill="1" applyBorder="1"/>
    <xf numFmtId="0" fontId="13" fillId="24" borderId="22" xfId="93" applyFont="1" applyFill="1" applyBorder="1"/>
    <xf numFmtId="0" fontId="13" fillId="24" borderId="23" xfId="93" quotePrefix="1" applyFont="1" applyFill="1" applyBorder="1" applyAlignment="1">
      <alignment horizontal="left"/>
    </xf>
    <xf numFmtId="0" fontId="13" fillId="24" borderId="59" xfId="93" applyFont="1" applyFill="1" applyBorder="1" applyAlignment="1">
      <alignment horizontal="center" vertical="justify" wrapText="1"/>
    </xf>
    <xf numFmtId="0" fontId="13" fillId="24" borderId="49" xfId="93" applyFont="1" applyFill="1" applyBorder="1" applyAlignment="1">
      <alignment horizontal="center"/>
    </xf>
    <xf numFmtId="14" fontId="13" fillId="24" borderId="29" xfId="93" applyNumberFormat="1" applyFont="1" applyFill="1" applyBorder="1" applyAlignment="1">
      <alignment horizontal="center"/>
    </xf>
    <xf numFmtId="0" fontId="13" fillId="24" borderId="41" xfId="93" applyFont="1" applyFill="1" applyBorder="1" applyAlignment="1">
      <alignment horizontal="center"/>
    </xf>
    <xf numFmtId="0" fontId="5" fillId="24" borderId="22" xfId="0" applyFont="1" applyFill="1" applyBorder="1" applyAlignment="1">
      <alignment vertical="center" wrapText="1"/>
    </xf>
    <xf numFmtId="0" fontId="5" fillId="24" borderId="48" xfId="0" applyFont="1" applyFill="1" applyBorder="1" applyAlignment="1">
      <alignment vertical="center" wrapText="1"/>
    </xf>
    <xf numFmtId="0" fontId="5" fillId="0" borderId="18" xfId="124" quotePrefix="1" applyFont="1" applyFill="1" applyBorder="1" applyAlignment="1">
      <alignment horizontal="center"/>
    </xf>
    <xf numFmtId="0" fontId="9" fillId="24" borderId="12" xfId="0" applyFont="1" applyFill="1" applyBorder="1" applyAlignment="1">
      <alignment horizontal="left" vertical="top"/>
    </xf>
    <xf numFmtId="0" fontId="9" fillId="24" borderId="12" xfId="0" applyFont="1" applyFill="1" applyBorder="1"/>
    <xf numFmtId="0" fontId="5" fillId="0" borderId="15" xfId="124" quotePrefix="1" applyFont="1" applyFill="1" applyBorder="1" applyAlignment="1">
      <alignment horizontal="center"/>
    </xf>
    <xf numFmtId="164" fontId="14" fillId="24" borderId="60" xfId="49" applyNumberFormat="1" applyFont="1" applyFill="1" applyBorder="1" applyAlignment="1">
      <alignment horizontal="right"/>
    </xf>
    <xf numFmtId="164" fontId="14" fillId="24" borderId="61" xfId="49" applyNumberFormat="1" applyFont="1" applyFill="1" applyBorder="1" applyAlignment="1">
      <alignment horizontal="right"/>
    </xf>
    <xf numFmtId="164" fontId="14" fillId="24" borderId="62" xfId="49" applyNumberFormat="1" applyFont="1" applyFill="1" applyBorder="1" applyAlignment="1">
      <alignment horizontal="right"/>
    </xf>
    <xf numFmtId="0" fontId="14" fillId="24" borderId="0" xfId="0" applyFont="1" applyFill="1" applyBorder="1" applyAlignment="1">
      <alignment horizontal="left" vertical="top"/>
    </xf>
    <xf numFmtId="0" fontId="14" fillId="24" borderId="0" xfId="0" applyFont="1" applyFill="1" applyBorder="1" applyAlignment="1">
      <alignment horizontal="left" vertical="top" wrapText="1"/>
    </xf>
    <xf numFmtId="164" fontId="14" fillId="24" borderId="37" xfId="49" applyNumberFormat="1" applyFont="1" applyFill="1" applyBorder="1" applyAlignment="1">
      <alignment horizontal="right"/>
    </xf>
    <xf numFmtId="164" fontId="14" fillId="24" borderId="38" xfId="49" applyNumberFormat="1" applyFont="1" applyFill="1" applyBorder="1" applyAlignment="1">
      <alignment horizontal="right"/>
    </xf>
    <xf numFmtId="164" fontId="14" fillId="24" borderId="39" xfId="49" applyNumberFormat="1" applyFont="1" applyFill="1" applyBorder="1" applyAlignment="1">
      <alignment horizontal="right"/>
    </xf>
    <xf numFmtId="0" fontId="21" fillId="24" borderId="0" xfId="0" quotePrefix="1" applyFont="1" applyFill="1" applyBorder="1" applyAlignment="1">
      <alignment horizontal="left" vertical="top"/>
    </xf>
    <xf numFmtId="0" fontId="21" fillId="24" borderId="0" xfId="0" applyFont="1" applyFill="1" applyBorder="1" applyAlignment="1">
      <alignment horizontal="left"/>
    </xf>
    <xf numFmtId="164" fontId="21" fillId="24" borderId="37" xfId="49" applyNumberFormat="1" applyFont="1" applyFill="1" applyBorder="1" applyAlignment="1">
      <alignment horizontal="right"/>
    </xf>
    <xf numFmtId="164" fontId="21" fillId="24" borderId="38" xfId="49" applyNumberFormat="1" applyFont="1" applyFill="1" applyBorder="1" applyAlignment="1">
      <alignment horizontal="right"/>
    </xf>
    <xf numFmtId="164" fontId="5" fillId="24" borderId="38" xfId="49" applyNumberFormat="1" applyFont="1" applyFill="1" applyBorder="1" applyAlignment="1">
      <alignment horizontal="right"/>
    </xf>
    <xf numFmtId="164" fontId="5" fillId="24" borderId="37" xfId="49" applyNumberFormat="1" applyFont="1" applyFill="1" applyBorder="1" applyAlignment="1">
      <alignment horizontal="right"/>
    </xf>
    <xf numFmtId="0" fontId="21" fillId="24" borderId="0" xfId="0" applyFont="1" applyFill="1" applyBorder="1" applyAlignment="1">
      <alignment vertical="top" wrapText="1"/>
    </xf>
    <xf numFmtId="0" fontId="9" fillId="24" borderId="0" xfId="0" applyFont="1" applyFill="1" applyBorder="1" applyAlignment="1">
      <alignment horizontal="left" vertical="top"/>
    </xf>
    <xf numFmtId="0" fontId="9" fillId="24" borderId="17" xfId="0" applyFont="1" applyFill="1" applyBorder="1" applyAlignment="1">
      <alignment horizontal="left" vertical="top" wrapText="1"/>
    </xf>
    <xf numFmtId="0" fontId="9" fillId="24" borderId="0" xfId="0" quotePrefix="1" applyFont="1" applyFill="1" applyBorder="1" applyAlignment="1">
      <alignment horizontal="left" vertical="top"/>
    </xf>
    <xf numFmtId="0" fontId="9" fillId="24" borderId="0" xfId="0" applyFont="1" applyFill="1" applyBorder="1" applyAlignment="1">
      <alignment horizontal="left" vertical="top" wrapText="1"/>
    </xf>
    <xf numFmtId="0" fontId="9" fillId="24" borderId="0" xfId="0" applyFont="1" applyFill="1" applyBorder="1" applyAlignment="1">
      <alignment horizontal="left"/>
    </xf>
    <xf numFmtId="0" fontId="5" fillId="24" borderId="0" xfId="0" quotePrefix="1" applyFont="1" applyFill="1" applyBorder="1" applyAlignment="1">
      <alignment horizontal="left" vertical="top"/>
    </xf>
    <xf numFmtId="0" fontId="5" fillId="0" borderId="18" xfId="124" applyFont="1" applyFill="1" applyBorder="1" applyAlignment="1">
      <alignment horizontal="center"/>
    </xf>
    <xf numFmtId="164" fontId="21" fillId="24" borderId="39" xfId="49" applyNumberFormat="1" applyFont="1" applyFill="1" applyBorder="1" applyAlignment="1">
      <alignment horizontal="right"/>
    </xf>
    <xf numFmtId="0" fontId="5" fillId="24" borderId="0" xfId="0" quotePrefix="1" applyFont="1" applyFill="1" applyBorder="1" applyAlignment="1">
      <alignment horizontal="left"/>
    </xf>
    <xf numFmtId="0" fontId="9" fillId="24" borderId="0" xfId="0" applyFont="1" applyFill="1" applyBorder="1" applyAlignment="1">
      <alignment horizontal="left" wrapText="1"/>
    </xf>
    <xf numFmtId="0" fontId="14" fillId="24" borderId="0" xfId="0" quotePrefix="1" applyFont="1" applyFill="1" applyBorder="1" applyAlignment="1">
      <alignment horizontal="left" vertical="top"/>
    </xf>
    <xf numFmtId="0" fontId="14" fillId="24" borderId="0" xfId="0" applyFont="1" applyFill="1" applyBorder="1" applyAlignment="1">
      <alignment horizontal="left"/>
    </xf>
    <xf numFmtId="164" fontId="21" fillId="24" borderId="52" xfId="49" applyNumberFormat="1" applyFont="1" applyFill="1" applyBorder="1" applyAlignment="1">
      <alignment horizontal="right"/>
    </xf>
    <xf numFmtId="164" fontId="9" fillId="24" borderId="38" xfId="49" applyNumberFormat="1" applyFont="1" applyFill="1" applyBorder="1" applyAlignment="1">
      <alignment horizontal="right"/>
    </xf>
    <xf numFmtId="0" fontId="14" fillId="24" borderId="0" xfId="0" applyFont="1" applyFill="1" applyBorder="1" applyAlignment="1">
      <alignment vertical="center" wrapText="1"/>
    </xf>
    <xf numFmtId="164" fontId="14" fillId="24" borderId="37" xfId="49" applyNumberFormat="1" applyFont="1" applyFill="1" applyBorder="1" applyAlignment="1">
      <alignment horizontal="right" vertical="center"/>
    </xf>
    <xf numFmtId="164" fontId="14" fillId="24" borderId="39" xfId="49" applyNumberFormat="1" applyFont="1" applyFill="1" applyBorder="1" applyAlignment="1">
      <alignment horizontal="right" vertical="center"/>
    </xf>
    <xf numFmtId="0" fontId="21" fillId="24" borderId="0" xfId="0" applyFont="1" applyFill="1" applyBorder="1" applyAlignment="1">
      <alignment horizontal="left" vertical="top"/>
    </xf>
    <xf numFmtId="0" fontId="14" fillId="24" borderId="0" xfId="0" applyFont="1" applyFill="1" applyBorder="1"/>
    <xf numFmtId="0" fontId="9" fillId="24" borderId="20" xfId="0" applyFont="1" applyFill="1" applyBorder="1" applyAlignment="1">
      <alignment horizontal="left"/>
    </xf>
    <xf numFmtId="164" fontId="14" fillId="24" borderId="63" xfId="49" applyNumberFormat="1" applyFont="1" applyFill="1" applyBorder="1" applyAlignment="1">
      <alignment horizontal="right"/>
    </xf>
    <xf numFmtId="49" fontId="15" fillId="24" borderId="12" xfId="0" applyNumberFormat="1" applyFont="1" applyFill="1" applyBorder="1" applyAlignment="1">
      <alignment horizontal="left" vertical="top"/>
    </xf>
    <xf numFmtId="0" fontId="15" fillId="24" borderId="12" xfId="0" applyFont="1" applyFill="1" applyBorder="1"/>
    <xf numFmtId="0" fontId="5" fillId="24" borderId="15" xfId="124" quotePrefix="1" applyFont="1" applyFill="1" applyBorder="1" applyAlignment="1">
      <alignment horizontal="center" vertical="justify"/>
    </xf>
    <xf numFmtId="164" fontId="9" fillId="24" borderId="60" xfId="49" applyNumberFormat="1" applyFont="1" applyFill="1" applyBorder="1" applyAlignment="1">
      <alignment horizontal="right"/>
    </xf>
    <xf numFmtId="49" fontId="22" fillId="24" borderId="0" xfId="0" applyNumberFormat="1" applyFont="1" applyFill="1" applyBorder="1" applyAlignment="1">
      <alignment horizontal="left" vertical="top"/>
    </xf>
    <xf numFmtId="0" fontId="5" fillId="24" borderId="18" xfId="124" quotePrefix="1" applyFont="1" applyFill="1" applyBorder="1" applyAlignment="1">
      <alignment horizontal="center" vertical="justify"/>
    </xf>
    <xf numFmtId="49" fontId="24" fillId="24" borderId="0" xfId="0" applyNumberFormat="1" applyFont="1" applyFill="1" applyBorder="1" applyAlignment="1">
      <alignment horizontal="left" vertical="top"/>
    </xf>
    <xf numFmtId="0" fontId="24" fillId="24" borderId="0" xfId="0" applyFont="1" applyFill="1" applyBorder="1"/>
    <xf numFmtId="164" fontId="9" fillId="24" borderId="37" xfId="49" applyNumberFormat="1" applyFont="1" applyFill="1" applyBorder="1" applyAlignment="1">
      <alignment horizontal="right"/>
    </xf>
    <xf numFmtId="49" fontId="15" fillId="24" borderId="0" xfId="0" applyNumberFormat="1" applyFont="1" applyFill="1" applyBorder="1" applyAlignment="1">
      <alignment horizontal="left" vertical="top"/>
    </xf>
    <xf numFmtId="0" fontId="15" fillId="24" borderId="17" xfId="0" applyFont="1" applyFill="1" applyBorder="1" applyAlignment="1">
      <alignment horizontal="left" vertical="top" wrapText="1"/>
    </xf>
    <xf numFmtId="0" fontId="15" fillId="24" borderId="0" xfId="0" applyFont="1" applyFill="1" applyBorder="1" applyAlignment="1">
      <alignment horizontal="left" vertical="top" wrapText="1"/>
    </xf>
    <xf numFmtId="0" fontId="15" fillId="24" borderId="0" xfId="0" quotePrefix="1" applyFont="1" applyFill="1" applyBorder="1" applyAlignment="1">
      <alignment horizontal="left"/>
    </xf>
    <xf numFmtId="49" fontId="17" fillId="24" borderId="0" xfId="0" quotePrefix="1" applyNumberFormat="1" applyFont="1" applyFill="1" applyBorder="1" applyAlignment="1">
      <alignment horizontal="left" vertical="top"/>
    </xf>
    <xf numFmtId="49" fontId="22" fillId="24" borderId="0" xfId="0" quotePrefix="1" applyNumberFormat="1" applyFont="1" applyFill="1" applyBorder="1" applyAlignment="1">
      <alignment horizontal="left" vertical="top"/>
    </xf>
    <xf numFmtId="49" fontId="15" fillId="24" borderId="0" xfId="0" applyNumberFormat="1" applyFont="1" applyFill="1" applyBorder="1" applyAlignment="1">
      <alignment horizontal="left" vertical="top" wrapText="1"/>
    </xf>
    <xf numFmtId="0" fontId="24" fillId="24" borderId="0" xfId="0" applyFont="1" applyFill="1" applyBorder="1" applyAlignment="1">
      <alignment vertical="top" wrapText="1"/>
    </xf>
    <xf numFmtId="164" fontId="21" fillId="24" borderId="38" xfId="0" applyNumberFormat="1" applyFont="1" applyFill="1" applyBorder="1" applyAlignment="1">
      <alignment horizontal="right"/>
    </xf>
    <xf numFmtId="49" fontId="22" fillId="24" borderId="0" xfId="0" applyNumberFormat="1" applyFont="1" applyFill="1" applyBorder="1" applyAlignment="1">
      <alignment horizontal="left" vertical="top" wrapText="1"/>
    </xf>
    <xf numFmtId="0" fontId="22" fillId="24" borderId="0" xfId="0" applyFont="1" applyFill="1" applyBorder="1" applyAlignment="1">
      <alignment vertical="center" wrapText="1"/>
    </xf>
    <xf numFmtId="164" fontId="14" fillId="24" borderId="38" xfId="0" applyNumberFormat="1" applyFont="1" applyFill="1" applyBorder="1" applyAlignment="1">
      <alignment horizontal="right"/>
    </xf>
    <xf numFmtId="164" fontId="14" fillId="24" borderId="37" xfId="0" applyNumberFormat="1" applyFont="1" applyFill="1" applyBorder="1" applyAlignment="1">
      <alignment horizontal="right"/>
    </xf>
    <xf numFmtId="49" fontId="17" fillId="24" borderId="0" xfId="0" quotePrefix="1" applyNumberFormat="1" applyFont="1" applyFill="1" applyBorder="1" applyAlignment="1">
      <alignment horizontal="left" vertical="top" wrapText="1"/>
    </xf>
    <xf numFmtId="0" fontId="17" fillId="24" borderId="0" xfId="0" applyFont="1" applyFill="1" applyBorder="1" applyAlignment="1">
      <alignment vertical="top" wrapText="1"/>
    </xf>
    <xf numFmtId="0" fontId="5" fillId="24" borderId="18" xfId="124" applyFont="1" applyFill="1" applyBorder="1" applyAlignment="1">
      <alignment horizontal="center" vertical="justify"/>
    </xf>
    <xf numFmtId="164" fontId="5" fillId="24" borderId="37" xfId="0" applyNumberFormat="1" applyFont="1" applyFill="1" applyBorder="1" applyAlignment="1">
      <alignment horizontal="right"/>
    </xf>
    <xf numFmtId="164" fontId="5" fillId="24" borderId="38" xfId="0" applyNumberFormat="1" applyFont="1" applyFill="1" applyBorder="1" applyAlignment="1">
      <alignment horizontal="right"/>
    </xf>
    <xf numFmtId="49" fontId="17" fillId="24" borderId="20" xfId="0" applyNumberFormat="1" applyFont="1" applyFill="1" applyBorder="1" applyAlignment="1">
      <alignment horizontal="left" vertical="top"/>
    </xf>
    <xf numFmtId="0" fontId="15" fillId="24" borderId="20" xfId="0" applyFont="1" applyFill="1" applyBorder="1" applyAlignment="1">
      <alignment horizontal="left"/>
    </xf>
    <xf numFmtId="0" fontId="5" fillId="24" borderId="21" xfId="0" applyFont="1" applyFill="1" applyBorder="1" applyAlignment="1">
      <alignment horizontal="center" vertical="justify"/>
    </xf>
    <xf numFmtId="164" fontId="14" fillId="24" borderId="63" xfId="0" applyNumberFormat="1" applyFont="1" applyFill="1" applyBorder="1" applyAlignment="1">
      <alignment horizontal="right"/>
    </xf>
    <xf numFmtId="0" fontId="2" fillId="24" borderId="10" xfId="0" applyFont="1" applyFill="1" applyBorder="1"/>
    <xf numFmtId="0" fontId="2" fillId="24" borderId="0" xfId="0" applyFont="1" applyFill="1"/>
    <xf numFmtId="0" fontId="2" fillId="24" borderId="11" xfId="0" applyFont="1" applyFill="1" applyBorder="1" applyAlignment="1">
      <alignment horizontal="center" vertical="center" wrapText="1"/>
    </xf>
    <xf numFmtId="0" fontId="2" fillId="24" borderId="17" xfId="0" applyFont="1" applyFill="1" applyBorder="1" applyAlignment="1">
      <alignment horizontal="center" vertical="center" wrapText="1"/>
    </xf>
    <xf numFmtId="0" fontId="2" fillId="24" borderId="15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center" vertical="center"/>
    </xf>
    <xf numFmtId="0" fontId="17" fillId="0" borderId="18" xfId="124" quotePrefix="1" applyFont="1" applyFill="1" applyBorder="1" applyAlignment="1">
      <alignment horizontal="center" vertical="justify"/>
    </xf>
    <xf numFmtId="0" fontId="17" fillId="0" borderId="18" xfId="124" applyFont="1" applyFill="1" applyBorder="1"/>
    <xf numFmtId="0" fontId="17" fillId="0" borderId="18" xfId="124" quotePrefix="1" applyFont="1" applyFill="1" applyBorder="1" applyAlignment="1">
      <alignment horizontal="center" vertical="center"/>
    </xf>
    <xf numFmtId="0" fontId="17" fillId="0" borderId="18" xfId="124" quotePrefix="1" applyFont="1" applyFill="1" applyBorder="1" applyAlignment="1">
      <alignment horizontal="center"/>
    </xf>
    <xf numFmtId="0" fontId="2" fillId="24" borderId="17" xfId="0" applyFont="1" applyFill="1" applyBorder="1" applyAlignment="1"/>
    <xf numFmtId="164" fontId="2" fillId="24" borderId="0" xfId="0" applyNumberFormat="1" applyFont="1" applyFill="1"/>
    <xf numFmtId="164" fontId="14" fillId="24" borderId="64" xfId="49" applyNumberFormat="1" applyFont="1" applyFill="1" applyBorder="1" applyAlignment="1">
      <alignment horizontal="right"/>
    </xf>
    <xf numFmtId="164" fontId="5" fillId="24" borderId="39" xfId="0" applyNumberFormat="1" applyFont="1" applyFill="1" applyBorder="1" applyAlignment="1">
      <alignment horizontal="right"/>
    </xf>
    <xf numFmtId="0" fontId="2" fillId="24" borderId="22" xfId="0" applyFont="1" applyFill="1" applyBorder="1"/>
    <xf numFmtId="0" fontId="15" fillId="24" borderId="0" xfId="0" applyFont="1" applyFill="1" applyBorder="1" applyAlignment="1">
      <alignment vertical="top" wrapText="1"/>
    </xf>
    <xf numFmtId="49" fontId="22" fillId="24" borderId="0" xfId="0" applyNumberFormat="1" applyFont="1" applyFill="1" applyBorder="1" applyAlignment="1">
      <alignment vertical="top"/>
    </xf>
    <xf numFmtId="49" fontId="15" fillId="24" borderId="0" xfId="0" quotePrefix="1" applyNumberFormat="1" applyFont="1" applyFill="1" applyBorder="1" applyAlignment="1">
      <alignment vertical="top"/>
    </xf>
    <xf numFmtId="49" fontId="24" fillId="24" borderId="0" xfId="0" applyNumberFormat="1" applyFont="1" applyFill="1" applyBorder="1" applyAlignment="1">
      <alignment vertical="top"/>
    </xf>
    <xf numFmtId="49" fontId="22" fillId="24" borderId="0" xfId="0" applyNumberFormat="1" applyFont="1" applyFill="1" applyBorder="1" applyAlignment="1">
      <alignment vertical="top" wrapText="1"/>
    </xf>
    <xf numFmtId="0" fontId="17" fillId="24" borderId="0" xfId="0" applyFont="1" applyFill="1" applyBorder="1" applyAlignment="1">
      <alignment horizontal="left" vertical="top" wrapText="1"/>
    </xf>
    <xf numFmtId="49" fontId="17" fillId="24" borderId="0" xfId="0" quotePrefix="1" applyNumberFormat="1" applyFont="1" applyFill="1" applyBorder="1" applyAlignment="1">
      <alignment vertical="top"/>
    </xf>
    <xf numFmtId="49" fontId="24" fillId="24" borderId="0" xfId="0" quotePrefix="1" applyNumberFormat="1" applyFont="1" applyFill="1" applyBorder="1" applyAlignment="1">
      <alignment vertical="top"/>
    </xf>
    <xf numFmtId="49" fontId="24" fillId="24" borderId="20" xfId="0" quotePrefix="1" applyNumberFormat="1" applyFont="1" applyFill="1" applyBorder="1" applyAlignment="1">
      <alignment vertical="top"/>
    </xf>
    <xf numFmtId="0" fontId="13" fillId="24" borderId="14" xfId="125" applyFont="1" applyFill="1" applyBorder="1"/>
    <xf numFmtId="0" fontId="13" fillId="24" borderId="10" xfId="125" applyFont="1" applyFill="1" applyBorder="1"/>
    <xf numFmtId="0" fontId="13" fillId="24" borderId="0" xfId="125" applyFont="1" applyFill="1"/>
    <xf numFmtId="0" fontId="71" fillId="24" borderId="11" xfId="125" applyFont="1" applyFill="1" applyBorder="1"/>
    <xf numFmtId="0" fontId="12" fillId="24" borderId="0" xfId="125" applyFont="1" applyFill="1" applyBorder="1" applyAlignment="1">
      <alignment horizontal="centerContinuous" vertical="center"/>
    </xf>
    <xf numFmtId="0" fontId="26" fillId="24" borderId="0" xfId="125" applyFont="1" applyFill="1" applyBorder="1" applyAlignment="1">
      <alignment horizontal="centerContinuous"/>
    </xf>
    <xf numFmtId="0" fontId="13" fillId="24" borderId="0" xfId="125" applyFont="1" applyFill="1" applyBorder="1"/>
    <xf numFmtId="0" fontId="13" fillId="24" borderId="11" xfId="125" applyFont="1" applyFill="1" applyBorder="1"/>
    <xf numFmtId="0" fontId="13" fillId="24" borderId="23" xfId="125" applyFont="1" applyFill="1" applyBorder="1"/>
    <xf numFmtId="0" fontId="13" fillId="24" borderId="24" xfId="125" applyFont="1" applyFill="1" applyBorder="1"/>
    <xf numFmtId="0" fontId="13" fillId="24" borderId="12" xfId="125" applyFont="1" applyFill="1" applyBorder="1"/>
    <xf numFmtId="0" fontId="16" fillId="24" borderId="0" xfId="125" applyFont="1" applyFill="1" applyBorder="1"/>
    <xf numFmtId="0" fontId="16" fillId="24" borderId="17" xfId="125" applyFont="1" applyFill="1" applyBorder="1"/>
    <xf numFmtId="0" fontId="13" fillId="24" borderId="25" xfId="125" applyFont="1" applyFill="1" applyBorder="1" applyAlignment="1">
      <alignment horizontal="center"/>
    </xf>
    <xf numFmtId="0" fontId="13" fillId="24" borderId="29" xfId="125" applyFont="1" applyFill="1" applyBorder="1" applyAlignment="1">
      <alignment horizontal="center"/>
    </xf>
    <xf numFmtId="0" fontId="13" fillId="24" borderId="17" xfId="125" applyFont="1" applyFill="1" applyBorder="1"/>
    <xf numFmtId="0" fontId="13" fillId="24" borderId="26" xfId="125" applyFont="1" applyFill="1" applyBorder="1"/>
    <xf numFmtId="0" fontId="13" fillId="24" borderId="16" xfId="125" applyFont="1" applyFill="1" applyBorder="1"/>
    <xf numFmtId="0" fontId="13" fillId="24" borderId="27" xfId="125" applyFont="1" applyFill="1" applyBorder="1" applyAlignment="1">
      <alignment horizontal="left"/>
    </xf>
    <xf numFmtId="0" fontId="16" fillId="24" borderId="0" xfId="125" applyFont="1" applyFill="1" applyBorder="1" applyAlignment="1">
      <alignment vertical="top"/>
    </xf>
    <xf numFmtId="0" fontId="71" fillId="24" borderId="17" xfId="125" applyFont="1" applyFill="1" applyBorder="1" applyAlignment="1">
      <alignment wrapText="1"/>
    </xf>
    <xf numFmtId="0" fontId="16" fillId="24" borderId="11" xfId="125" applyFont="1" applyFill="1" applyBorder="1"/>
    <xf numFmtId="0" fontId="16" fillId="24" borderId="0" xfId="125" applyFont="1" applyFill="1"/>
    <xf numFmtId="0" fontId="16" fillId="24" borderId="17" xfId="125" applyFont="1" applyFill="1" applyBorder="1" applyAlignment="1">
      <alignment wrapText="1"/>
    </xf>
    <xf numFmtId="0" fontId="71" fillId="24" borderId="0" xfId="125" applyFont="1" applyFill="1" applyBorder="1" applyAlignment="1">
      <alignment vertical="top"/>
    </xf>
    <xf numFmtId="164" fontId="13" fillId="24" borderId="0" xfId="125" applyNumberFormat="1" applyFont="1" applyFill="1"/>
    <xf numFmtId="0" fontId="71" fillId="24" borderId="17" xfId="125" applyFont="1" applyFill="1" applyBorder="1" applyAlignment="1">
      <alignment horizontal="left" wrapText="1"/>
    </xf>
    <xf numFmtId="0" fontId="16" fillId="24" borderId="17" xfId="125" applyFont="1" applyFill="1" applyBorder="1" applyAlignment="1">
      <alignment horizontal="left"/>
    </xf>
    <xf numFmtId="0" fontId="72" fillId="24" borderId="0" xfId="125" quotePrefix="1" applyFont="1" applyFill="1" applyBorder="1" applyAlignment="1">
      <alignment vertical="top"/>
    </xf>
    <xf numFmtId="0" fontId="72" fillId="24" borderId="17" xfId="125" applyFont="1" applyFill="1" applyBorder="1" applyAlignment="1">
      <alignment wrapText="1"/>
    </xf>
    <xf numFmtId="164" fontId="13" fillId="24" borderId="29" xfId="49" applyNumberFormat="1" applyFont="1" applyFill="1" applyBorder="1" applyAlignment="1">
      <alignment horizontal="right"/>
    </xf>
    <xf numFmtId="0" fontId="72" fillId="24" borderId="0" xfId="125" quotePrefix="1" applyFont="1" applyFill="1" applyBorder="1" applyAlignment="1">
      <alignment vertical="top" wrapText="1"/>
    </xf>
    <xf numFmtId="0" fontId="13" fillId="24" borderId="17" xfId="125" applyFont="1" applyFill="1" applyBorder="1" applyAlignment="1">
      <alignment wrapText="1"/>
    </xf>
    <xf numFmtId="0" fontId="13" fillId="24" borderId="17" xfId="125" applyFont="1" applyFill="1" applyBorder="1" applyAlignment="1"/>
    <xf numFmtId="0" fontId="16" fillId="24" borderId="17" xfId="125" applyFont="1" applyFill="1" applyBorder="1" applyAlignment="1">
      <alignment vertical="justify" wrapText="1"/>
    </xf>
    <xf numFmtId="0" fontId="13" fillId="24" borderId="19" xfId="125" applyFont="1" applyFill="1" applyBorder="1"/>
    <xf numFmtId="0" fontId="13" fillId="24" borderId="20" xfId="125" quotePrefix="1" applyFont="1" applyFill="1" applyBorder="1"/>
    <xf numFmtId="0" fontId="13" fillId="24" borderId="20" xfId="125" applyFont="1" applyFill="1" applyBorder="1"/>
    <xf numFmtId="0" fontId="13" fillId="24" borderId="30" xfId="125" applyFont="1" applyFill="1" applyBorder="1"/>
    <xf numFmtId="0" fontId="7" fillId="0" borderId="46" xfId="0" applyFont="1" applyFill="1" applyBorder="1" applyAlignment="1">
      <alignment horizontal="center" vertical="center"/>
    </xf>
    <xf numFmtId="0" fontId="74" fillId="0" borderId="46" xfId="0" applyFont="1" applyFill="1" applyBorder="1" applyAlignment="1">
      <alignment horizontal="center" vertical="center"/>
    </xf>
    <xf numFmtId="0" fontId="14" fillId="0" borderId="23" xfId="126" applyFont="1" applyFill="1" applyBorder="1" applyAlignment="1">
      <alignment horizontal="left"/>
    </xf>
    <xf numFmtId="0" fontId="28" fillId="0" borderId="23" xfId="0" applyFont="1" applyFill="1" applyBorder="1" applyAlignment="1">
      <alignment horizontal="justify" vertical="justify"/>
    </xf>
    <xf numFmtId="0" fontId="4" fillId="0" borderId="43" xfId="0" quotePrefix="1" applyFont="1" applyFill="1" applyBorder="1" applyAlignment="1">
      <alignment horizontal="center" vertical="justify"/>
    </xf>
    <xf numFmtId="0" fontId="5" fillId="0" borderId="0" xfId="126" quotePrefix="1" applyFont="1" applyFill="1" applyBorder="1" applyAlignment="1">
      <alignment horizontal="left" vertical="justify"/>
    </xf>
    <xf numFmtId="0" fontId="9" fillId="0" borderId="0" xfId="126" quotePrefix="1" applyFont="1" applyFill="1" applyBorder="1" applyAlignment="1">
      <alignment horizontal="left" vertical="top"/>
    </xf>
    <xf numFmtId="0" fontId="90" fillId="24" borderId="43" xfId="0" quotePrefix="1" applyFont="1" applyFill="1" applyBorder="1" applyAlignment="1">
      <alignment horizontal="center"/>
    </xf>
    <xf numFmtId="0" fontId="76" fillId="0" borderId="43" xfId="0" quotePrefix="1" applyFont="1" applyFill="1" applyBorder="1" applyAlignment="1">
      <alignment horizontal="center" vertical="justify"/>
    </xf>
    <xf numFmtId="0" fontId="76" fillId="0" borderId="23" xfId="0" applyFont="1" applyFill="1" applyBorder="1" applyAlignment="1">
      <alignment vertical="top" wrapText="1"/>
    </xf>
    <xf numFmtId="0" fontId="4" fillId="0" borderId="0" xfId="0" quotePrefix="1" applyFont="1" applyFill="1" applyBorder="1" applyAlignment="1">
      <alignment horizontal="left" vertical="justify"/>
    </xf>
    <xf numFmtId="0" fontId="4" fillId="0" borderId="19" xfId="0" applyFont="1" applyFill="1" applyBorder="1"/>
    <xf numFmtId="0" fontId="7" fillId="0" borderId="20" xfId="0" quotePrefix="1" applyFont="1" applyFill="1" applyBorder="1" applyAlignment="1">
      <alignment horizontal="left" vertical="justify"/>
    </xf>
    <xf numFmtId="173" fontId="75" fillId="0" borderId="0" xfId="0" applyNumberFormat="1" applyFont="1" applyFill="1"/>
    <xf numFmtId="164" fontId="75" fillId="0" borderId="0" xfId="0" applyNumberFormat="1" applyFont="1" applyFill="1"/>
    <xf numFmtId="0" fontId="7" fillId="0" borderId="0" xfId="0" quotePrefix="1" applyFont="1" applyFill="1" applyBorder="1" applyAlignment="1">
      <alignment vertical="justify"/>
    </xf>
    <xf numFmtId="0" fontId="7" fillId="0" borderId="0" xfId="0" quotePrefix="1" applyFont="1" applyFill="1" applyBorder="1" applyAlignment="1">
      <alignment horizontal="center" vertical="justify"/>
    </xf>
    <xf numFmtId="164" fontId="76" fillId="0" borderId="0" xfId="49" applyNumberFormat="1" applyFont="1" applyFill="1" applyBorder="1"/>
    <xf numFmtId="0" fontId="75" fillId="0" borderId="0" xfId="0" applyFont="1" applyFill="1" applyAlignment="1">
      <alignment horizontal="left" vertical="justify"/>
    </xf>
    <xf numFmtId="0" fontId="13" fillId="24" borderId="22" xfId="125" applyFont="1" applyFill="1" applyBorder="1"/>
    <xf numFmtId="0" fontId="26" fillId="24" borderId="23" xfId="125" applyFont="1" applyFill="1" applyBorder="1" applyAlignment="1">
      <alignment horizontal="centerContinuous"/>
    </xf>
    <xf numFmtId="0" fontId="13" fillId="24" borderId="23" xfId="125" quotePrefix="1" applyFont="1" applyFill="1" applyBorder="1" applyAlignment="1">
      <alignment horizontal="left"/>
    </xf>
    <xf numFmtId="0" fontId="13" fillId="24" borderId="59" xfId="125" applyFont="1" applyFill="1" applyBorder="1" applyAlignment="1">
      <alignment horizontal="center" vertical="justify" wrapText="1"/>
    </xf>
    <xf numFmtId="14" fontId="13" fillId="24" borderId="29" xfId="125" applyNumberFormat="1" applyFont="1" applyFill="1" applyBorder="1" applyAlignment="1">
      <alignment horizontal="center"/>
    </xf>
    <xf numFmtId="0" fontId="13" fillId="24" borderId="41" xfId="125" applyFont="1" applyFill="1" applyBorder="1" applyAlignment="1">
      <alignment horizontal="center"/>
    </xf>
    <xf numFmtId="164" fontId="73" fillId="0" borderId="0" xfId="0" applyNumberFormat="1" applyFont="1" applyFill="1"/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15" fillId="24" borderId="0" xfId="0" applyFont="1" applyFill="1" applyBorder="1" applyAlignment="1">
      <alignment horizontal="left" wrapText="1"/>
    </xf>
    <xf numFmtId="0" fontId="22" fillId="25" borderId="17" xfId="0" applyFont="1" applyFill="1" applyBorder="1" applyAlignment="1">
      <alignment horizontal="left" wrapText="1"/>
    </xf>
    <xf numFmtId="0" fontId="15" fillId="25" borderId="51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15" fillId="25" borderId="20" xfId="0" applyFont="1" applyFill="1" applyBorder="1" applyAlignment="1">
      <alignment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9" fillId="0" borderId="54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21" fillId="0" borderId="0" xfId="0" applyFont="1" applyBorder="1" applyAlignment="1">
      <alignment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9" fillId="0" borderId="0" xfId="0" quotePrefix="1" applyNumberFormat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24" borderId="11" xfId="0" applyFont="1" applyFill="1" applyBorder="1" applyAlignment="1">
      <alignment vertical="top"/>
    </xf>
    <xf numFmtId="16" fontId="17" fillId="24" borderId="11" xfId="0" quotePrefix="1" applyNumberFormat="1" applyFont="1" applyFill="1" applyBorder="1" applyAlignment="1">
      <alignment vertical="top"/>
    </xf>
    <xf numFmtId="0" fontId="17" fillId="24" borderId="11" xfId="0" applyFont="1" applyFill="1" applyBorder="1" applyAlignment="1">
      <alignment vertical="top"/>
    </xf>
    <xf numFmtId="14" fontId="17" fillId="24" borderId="11" xfId="0" quotePrefix="1" applyNumberFormat="1" applyFont="1" applyFill="1" applyBorder="1" applyAlignment="1">
      <alignment vertical="top"/>
    </xf>
    <xf numFmtId="0" fontId="17" fillId="24" borderId="11" xfId="0" quotePrefix="1" applyFont="1" applyFill="1" applyBorder="1" applyAlignment="1">
      <alignment vertical="top"/>
    </xf>
    <xf numFmtId="0" fontId="22" fillId="24" borderId="11" xfId="0" quotePrefix="1" applyFont="1" applyFill="1" applyBorder="1" applyAlignment="1">
      <alignment vertical="top"/>
    </xf>
    <xf numFmtId="0" fontId="17" fillId="24" borderId="19" xfId="0" applyFont="1" applyFill="1" applyBorder="1" applyAlignment="1">
      <alignment vertical="top"/>
    </xf>
    <xf numFmtId="0" fontId="15" fillId="24" borderId="0" xfId="0" applyFont="1" applyFill="1" applyBorder="1" applyAlignment="1">
      <alignment wrapText="1"/>
    </xf>
    <xf numFmtId="0" fontId="17" fillId="24" borderId="0" xfId="0" applyFont="1" applyFill="1" applyBorder="1" applyAlignment="1">
      <alignment wrapText="1"/>
    </xf>
    <xf numFmtId="0" fontId="22" fillId="24" borderId="0" xfId="0" applyFont="1" applyFill="1" applyBorder="1" applyAlignment="1">
      <alignment wrapText="1"/>
    </xf>
    <xf numFmtId="0" fontId="17" fillId="24" borderId="0" xfId="0" applyFont="1" applyFill="1" applyBorder="1" applyAlignment="1">
      <alignment horizontal="left" wrapText="1"/>
    </xf>
    <xf numFmtId="0" fontId="15" fillId="24" borderId="0" xfId="0" quotePrefix="1" applyFont="1" applyFill="1" applyBorder="1" applyAlignment="1">
      <alignment horizontal="left" wrapText="1"/>
    </xf>
    <xf numFmtId="0" fontId="24" fillId="24" borderId="0" xfId="0" applyFont="1" applyFill="1" applyBorder="1" applyAlignment="1">
      <alignment horizontal="left" wrapText="1"/>
    </xf>
    <xf numFmtId="0" fontId="22" fillId="24" borderId="0" xfId="0" applyFont="1" applyFill="1" applyBorder="1" applyAlignment="1">
      <alignment horizontal="left" wrapText="1"/>
    </xf>
    <xf numFmtId="0" fontId="24" fillId="24" borderId="20" xfId="0" applyFont="1" applyFill="1" applyBorder="1" applyAlignment="1">
      <alignment horizontal="left" wrapText="1"/>
    </xf>
    <xf numFmtId="0" fontId="28" fillId="0" borderId="23" xfId="0" applyFont="1" applyFill="1" applyBorder="1" applyAlignment="1">
      <alignment horizontal="justify" vertical="justify" wrapText="1"/>
    </xf>
    <xf numFmtId="0" fontId="76" fillId="0" borderId="23" xfId="0" applyFont="1" applyFill="1" applyBorder="1" applyAlignment="1">
      <alignment horizontal="justify" vertical="justify" wrapText="1"/>
    </xf>
    <xf numFmtId="0" fontId="28" fillId="0" borderId="23" xfId="0" applyFont="1" applyFill="1" applyBorder="1" applyAlignment="1">
      <alignment horizontal="justify" vertical="top" wrapText="1"/>
    </xf>
    <xf numFmtId="0" fontId="28" fillId="0" borderId="23" xfId="0" applyFont="1" applyFill="1" applyBorder="1" applyAlignment="1">
      <alignment horizontal="left" vertical="top" wrapText="1"/>
    </xf>
    <xf numFmtId="0" fontId="90" fillId="0" borderId="23" xfId="0" applyFont="1" applyFill="1" applyBorder="1" applyAlignment="1">
      <alignment wrapText="1"/>
    </xf>
    <xf numFmtId="0" fontId="7" fillId="0" borderId="23" xfId="0" applyFont="1" applyFill="1" applyBorder="1" applyAlignment="1">
      <alignment horizontal="justify" vertical="justify" wrapText="1"/>
    </xf>
    <xf numFmtId="0" fontId="76" fillId="0" borderId="23" xfId="0" applyFont="1" applyFill="1" applyBorder="1" applyAlignment="1">
      <alignment wrapText="1"/>
    </xf>
    <xf numFmtId="0" fontId="4" fillId="0" borderId="23" xfId="0" applyFont="1" applyFill="1" applyBorder="1" applyAlignment="1">
      <alignment horizontal="justify" vertical="justify" wrapText="1"/>
    </xf>
    <xf numFmtId="0" fontId="28" fillId="0" borderId="48" xfId="0" applyFont="1" applyFill="1" applyBorder="1" applyAlignment="1">
      <alignment horizontal="justify" vertical="justify" wrapText="1"/>
    </xf>
    <xf numFmtId="0" fontId="14" fillId="0" borderId="0" xfId="126" applyFont="1" applyFill="1" applyBorder="1" applyAlignment="1">
      <alignment horizontal="left" vertical="top"/>
    </xf>
    <xf numFmtId="0" fontId="28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9" fillId="0" borderId="0" xfId="126" applyFont="1" applyFill="1" applyBorder="1" applyAlignment="1">
      <alignment horizontal="left" vertical="top"/>
    </xf>
    <xf numFmtId="0" fontId="5" fillId="0" borderId="0" xfId="126" quotePrefix="1" applyFont="1" applyFill="1" applyBorder="1" applyAlignment="1">
      <alignment horizontal="left" vertical="top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21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wrapText="1"/>
    </xf>
    <xf numFmtId="0" fontId="9" fillId="0" borderId="51" xfId="0" applyFont="1" applyFill="1" applyBorder="1" applyAlignment="1">
      <alignment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7" fillId="24" borderId="43" xfId="0" applyFont="1" applyFill="1" applyBorder="1" applyAlignment="1">
      <alignment wrapText="1"/>
    </xf>
    <xf numFmtId="0" fontId="28" fillId="24" borderId="43" xfId="0" applyFont="1" applyFill="1" applyBorder="1" applyAlignment="1">
      <alignment wrapText="1"/>
    </xf>
    <xf numFmtId="0" fontId="3" fillId="24" borderId="43" xfId="0" applyFont="1" applyFill="1" applyBorder="1" applyAlignment="1">
      <alignment wrapText="1"/>
    </xf>
    <xf numFmtId="0" fontId="5" fillId="24" borderId="43" xfId="0" applyFont="1" applyFill="1" applyBorder="1" applyAlignment="1">
      <alignment wrapText="1"/>
    </xf>
    <xf numFmtId="0" fontId="17" fillId="24" borderId="43" xfId="0" applyFont="1" applyFill="1" applyBorder="1" applyAlignment="1">
      <alignment wrapText="1"/>
    </xf>
    <xf numFmtId="0" fontId="10" fillId="24" borderId="43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3" xfId="0" applyFont="1" applyFill="1" applyBorder="1" applyAlignment="1">
      <alignment wrapText="1"/>
    </xf>
    <xf numFmtId="0" fontId="7" fillId="0" borderId="43" xfId="0" applyFont="1" applyFill="1" applyBorder="1" applyAlignment="1">
      <alignment wrapText="1"/>
    </xf>
    <xf numFmtId="0" fontId="86" fillId="24" borderId="43" xfId="0" applyFont="1" applyFill="1" applyBorder="1" applyAlignment="1">
      <alignment wrapText="1"/>
    </xf>
    <xf numFmtId="0" fontId="7" fillId="24" borderId="44" xfId="0" applyFont="1" applyFill="1" applyBorder="1" applyAlignment="1">
      <alignment wrapText="1"/>
    </xf>
    <xf numFmtId="0" fontId="4" fillId="24" borderId="0" xfId="0" applyFont="1" applyFill="1" applyBorder="1" applyAlignment="1">
      <alignment wrapText="1"/>
    </xf>
    <xf numFmtId="0" fontId="5" fillId="24" borderId="42" xfId="0" applyFont="1" applyFill="1" applyBorder="1" applyAlignment="1">
      <alignment vertical="top"/>
    </xf>
    <xf numFmtId="0" fontId="7" fillId="24" borderId="43" xfId="0" applyFont="1" applyFill="1" applyBorder="1" applyAlignment="1">
      <alignment vertical="top"/>
    </xf>
    <xf numFmtId="0" fontId="7" fillId="24" borderId="43" xfId="0" quotePrefix="1" applyFont="1" applyFill="1" applyBorder="1" applyAlignment="1">
      <alignment vertical="top"/>
    </xf>
    <xf numFmtId="0" fontId="8" fillId="24" borderId="43" xfId="0" applyFont="1" applyFill="1" applyBorder="1" applyAlignment="1">
      <alignment vertical="top"/>
    </xf>
    <xf numFmtId="0" fontId="21" fillId="24" borderId="43" xfId="0" quotePrefix="1" applyFont="1" applyFill="1" applyBorder="1" applyAlignment="1">
      <alignment vertical="top"/>
    </xf>
    <xf numFmtId="0" fontId="3" fillId="24" borderId="43" xfId="0" applyFont="1" applyFill="1" applyBorder="1" applyAlignment="1">
      <alignment vertical="top"/>
    </xf>
    <xf numFmtId="0" fontId="5" fillId="24" borderId="43" xfId="0" quotePrefix="1" applyFont="1" applyFill="1" applyBorder="1" applyAlignment="1">
      <alignment vertical="top"/>
    </xf>
    <xf numFmtId="0" fontId="9" fillId="24" borderId="43" xfId="0" quotePrefix="1" applyFont="1" applyFill="1" applyBorder="1" applyAlignment="1">
      <alignment vertical="top"/>
    </xf>
    <xf numFmtId="0" fontId="5" fillId="24" borderId="43" xfId="0" applyFont="1" applyFill="1" applyBorder="1" applyAlignment="1">
      <alignment vertical="top"/>
    </xf>
    <xf numFmtId="0" fontId="9" fillId="24" borderId="43" xfId="0" applyFont="1" applyFill="1" applyBorder="1" applyAlignment="1">
      <alignment vertical="top"/>
    </xf>
    <xf numFmtId="0" fontId="7" fillId="24" borderId="44" xfId="0" applyFont="1" applyFill="1" applyBorder="1" applyAlignment="1">
      <alignment vertical="top"/>
    </xf>
    <xf numFmtId="0" fontId="3" fillId="24" borderId="0" xfId="0" applyFont="1" applyFill="1" applyBorder="1" applyAlignment="1">
      <alignment vertical="top"/>
    </xf>
    <xf numFmtId="0" fontId="7" fillId="24" borderId="23" xfId="0" applyFont="1" applyFill="1" applyBorder="1" applyAlignment="1">
      <alignment vertical="top"/>
    </xf>
    <xf numFmtId="0" fontId="7" fillId="24" borderId="23" xfId="0" quotePrefix="1" applyFont="1" applyFill="1" applyBorder="1" applyAlignment="1">
      <alignment vertical="top"/>
    </xf>
    <xf numFmtId="0" fontId="8" fillId="24" borderId="23" xfId="0" applyFont="1" applyFill="1" applyBorder="1" applyAlignment="1">
      <alignment vertical="top"/>
    </xf>
    <xf numFmtId="0" fontId="21" fillId="24" borderId="23" xfId="0" quotePrefix="1" applyFont="1" applyFill="1" applyBorder="1" applyAlignment="1">
      <alignment vertical="top"/>
    </xf>
    <xf numFmtId="0" fontId="3" fillId="24" borderId="23" xfId="0" applyFont="1" applyFill="1" applyBorder="1" applyAlignment="1">
      <alignment vertical="top"/>
    </xf>
    <xf numFmtId="0" fontId="5" fillId="24" borderId="23" xfId="0" quotePrefix="1" applyFont="1" applyFill="1" applyBorder="1" applyAlignment="1">
      <alignment vertical="top"/>
    </xf>
    <xf numFmtId="0" fontId="9" fillId="24" borderId="23" xfId="0" quotePrefix="1" applyFont="1" applyFill="1" applyBorder="1" applyAlignment="1">
      <alignment vertical="top"/>
    </xf>
    <xf numFmtId="0" fontId="5" fillId="24" borderId="23" xfId="0" applyFont="1" applyFill="1" applyBorder="1" applyAlignment="1">
      <alignment vertical="top"/>
    </xf>
    <xf numFmtId="0" fontId="9" fillId="24" borderId="23" xfId="0" applyFont="1" applyFill="1" applyBorder="1" applyAlignment="1">
      <alignment vertical="top"/>
    </xf>
    <xf numFmtId="0" fontId="7" fillId="24" borderId="48" xfId="0" applyFont="1" applyFill="1" applyBorder="1" applyAlignment="1">
      <alignment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16" fillId="24" borderId="0" xfId="0" applyFont="1" applyFill="1" applyBorder="1" applyAlignment="1">
      <alignment horizontal="center"/>
    </xf>
    <xf numFmtId="0" fontId="5" fillId="24" borderId="53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23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8" xfId="0" applyFont="1" applyFill="1" applyBorder="1" applyAlignment="1">
      <alignment horizontal="center" vertical="center" wrapText="1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0" borderId="18" xfId="100" quotePrefix="1" applyFont="1" applyFill="1" applyBorder="1" applyAlignment="1">
      <alignment horizontal="center" vertical="center"/>
    </xf>
    <xf numFmtId="0" fontId="5" fillId="0" borderId="13" xfId="100" quotePrefix="1" applyFont="1" applyFill="1" applyBorder="1" applyAlignment="1">
      <alignment horizontal="center" vertical="center"/>
    </xf>
    <xf numFmtId="0" fontId="5" fillId="24" borderId="53" xfId="0" applyFont="1" applyFill="1" applyBorder="1" applyAlignment="1">
      <alignment horizontal="center" vertical="center"/>
    </xf>
    <xf numFmtId="0" fontId="5" fillId="0" borderId="18" xfId="124" quotePrefix="1" applyFont="1" applyFill="1" applyBorder="1" applyAlignment="1">
      <alignment horizontal="center" vertical="center"/>
    </xf>
    <xf numFmtId="0" fontId="5" fillId="0" borderId="13" xfId="124" quotePrefix="1" applyFont="1" applyFill="1" applyBorder="1" applyAlignment="1">
      <alignment horizontal="center" vertical="center"/>
    </xf>
    <xf numFmtId="0" fontId="17" fillId="24" borderId="31" xfId="0" applyFont="1" applyFill="1" applyBorder="1" applyAlignment="1">
      <alignment horizontal="center" vertical="justify"/>
    </xf>
    <xf numFmtId="0" fontId="2" fillId="24" borderId="12" xfId="0" applyFont="1" applyFill="1" applyBorder="1"/>
    <xf numFmtId="0" fontId="2" fillId="24" borderId="25" xfId="0" applyFont="1" applyFill="1" applyBorder="1"/>
    <xf numFmtId="0" fontId="17" fillId="24" borderId="12" xfId="0" applyFont="1" applyFill="1" applyBorder="1" applyAlignment="1">
      <alignment horizontal="center" vertical="justify"/>
    </xf>
    <xf numFmtId="0" fontId="23" fillId="24" borderId="12" xfId="0" applyFont="1" applyFill="1" applyBorder="1"/>
    <xf numFmtId="0" fontId="23" fillId="24" borderId="25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wrapText="1"/>
    </xf>
    <xf numFmtId="0" fontId="5" fillId="24" borderId="16" xfId="0" applyFont="1" applyFill="1" applyBorder="1" applyAlignment="1">
      <alignment horizontal="center" wrapText="1"/>
    </xf>
    <xf numFmtId="0" fontId="5" fillId="24" borderId="28" xfId="0" applyFont="1" applyFill="1" applyBorder="1" applyAlignment="1">
      <alignment horizontal="center" wrapText="1"/>
    </xf>
    <xf numFmtId="0" fontId="2" fillId="24" borderId="17" xfId="0" applyFont="1" applyFill="1" applyBorder="1" applyAlignment="1">
      <alignment horizontal="center" vertical="center" wrapText="1"/>
    </xf>
    <xf numFmtId="0" fontId="2" fillId="24" borderId="11" xfId="0" applyFont="1" applyFill="1" applyBorder="1" applyAlignment="1">
      <alignment horizontal="center" vertic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23" xfId="0" applyFont="1" applyFill="1" applyBorder="1" applyAlignment="1">
      <alignment horizontal="center" wrapText="1"/>
    </xf>
    <xf numFmtId="0" fontId="17" fillId="24" borderId="48" xfId="0" applyFont="1" applyFill="1" applyBorder="1" applyAlignment="1">
      <alignment horizontal="center" wrapText="1"/>
    </xf>
    <xf numFmtId="0" fontId="5" fillId="0" borderId="43" xfId="100" quotePrefix="1" applyFont="1" applyFill="1" applyBorder="1" applyAlignment="1">
      <alignment horizontal="center" vertical="center"/>
    </xf>
    <xf numFmtId="0" fontId="5" fillId="0" borderId="44" xfId="100" quotePrefix="1" applyFont="1" applyFill="1" applyBorder="1" applyAlignment="1">
      <alignment horizontal="center" vertical="center"/>
    </xf>
    <xf numFmtId="0" fontId="17" fillId="24" borderId="43" xfId="0" applyFont="1" applyFill="1" applyBorder="1" applyAlignment="1">
      <alignment horizontal="center" wrapText="1"/>
    </xf>
    <xf numFmtId="0" fontId="17" fillId="24" borderId="44" xfId="0" applyFont="1" applyFill="1" applyBorder="1" applyAlignment="1">
      <alignment horizontal="center" wrapText="1"/>
    </xf>
    <xf numFmtId="0" fontId="5" fillId="0" borderId="43" xfId="124" quotePrefix="1" applyFont="1" applyFill="1" applyBorder="1" applyAlignment="1">
      <alignment horizontal="center" vertical="center"/>
    </xf>
    <xf numFmtId="0" fontId="5" fillId="0" borderId="44" xfId="124" quotePrefix="1" applyFont="1" applyFill="1" applyBorder="1" applyAlignment="1">
      <alignment horizontal="center" vertical="center"/>
    </xf>
    <xf numFmtId="0" fontId="12" fillId="24" borderId="11" xfId="93" applyFont="1" applyFill="1" applyBorder="1" applyAlignment="1">
      <alignment horizontal="center" vertical="center"/>
    </xf>
    <xf numFmtId="0" fontId="12" fillId="24" borderId="0" xfId="93" applyFont="1" applyFill="1" applyBorder="1" applyAlignment="1">
      <alignment horizontal="center" vertical="center"/>
    </xf>
    <xf numFmtId="0" fontId="12" fillId="24" borderId="23" xfId="93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0" borderId="57" xfId="0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 wrapText="1"/>
    </xf>
    <xf numFmtId="0" fontId="7" fillId="0" borderId="58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8" xfId="0" applyFont="1" applyFill="1" applyBorder="1" applyAlignment="1">
      <alignment horizontal="center" vertical="center" wrapText="1"/>
    </xf>
    <xf numFmtId="0" fontId="21" fillId="0" borderId="53" xfId="92" applyFont="1" applyFill="1" applyBorder="1" applyAlignment="1">
      <alignment horizontal="center" vertical="center" wrapText="1"/>
    </xf>
    <xf numFmtId="0" fontId="21" fillId="0" borderId="23" xfId="92" applyFont="1" applyFill="1" applyBorder="1" applyAlignment="1">
      <alignment horizontal="center" vertical="center" wrapText="1"/>
    </xf>
    <xf numFmtId="0" fontId="21" fillId="0" borderId="32" xfId="92" applyFont="1" applyFill="1" applyBorder="1" applyAlignment="1">
      <alignment horizontal="center" vertical="center" wrapText="1"/>
    </xf>
    <xf numFmtId="0" fontId="21" fillId="0" borderId="28" xfId="92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6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5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Ek-2_islenmis" xfId="100"/>
    <cellStyle name="Normal_Ek-2_islenmis 2" xfId="124"/>
    <cellStyle name="Note" xfId="101" builtinId="10" customBuiltin="1"/>
    <cellStyle name="Output" xfId="102" builtinId="21" customBuiltin="1"/>
    <cellStyle name="Percent" xfId="103" builtinId="5"/>
    <cellStyle name="Percent 2" xfId="104"/>
    <cellStyle name="Percent 2 2" xfId="105"/>
    <cellStyle name="Percent 3" xfId="106"/>
    <cellStyle name="Percent 3 2" xfId="107"/>
    <cellStyle name="Percent 4" xfId="108"/>
    <cellStyle name="s" xfId="109"/>
    <cellStyle name="Satisfaisant" xfId="110"/>
    <cellStyle name="Sortie" xfId="111"/>
    <cellStyle name="Texte explicatif" xfId="112"/>
    <cellStyle name="Title" xfId="113" builtinId="15" customBuiltin="1"/>
    <cellStyle name="Titre" xfId="114"/>
    <cellStyle name="Titre 1" xfId="115"/>
    <cellStyle name="Titre 2" xfId="116"/>
    <cellStyle name="Titre 3" xfId="117"/>
    <cellStyle name="Titre 4" xfId="118"/>
    <cellStyle name="Total" xfId="119" builtinId="25" customBuiltin="1"/>
    <cellStyle name="Vérification" xfId="120"/>
    <cellStyle name="Virgül [0]_2.NESIL AYLIK" xfId="121"/>
    <cellStyle name="Virgül_2.NESIL AYLIK" xfId="122"/>
    <cellStyle name="Warning Text" xfId="123" builtinId="11" customBuiltin="1"/>
  </cellStyles>
  <dxfs count="8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96"/>
  <sheetViews>
    <sheetView showGridLines="0" tabSelected="1" view="pageBreakPreview" zoomScale="60" zoomScaleNormal="70" workbookViewId="0">
      <selection activeCell="D78" sqref="D78"/>
    </sheetView>
  </sheetViews>
  <sheetFormatPr defaultRowHeight="15" x14ac:dyDescent="0.2"/>
  <cols>
    <col min="1" max="1" width="2" style="39" customWidth="1"/>
    <col min="2" max="2" width="2.7109375" style="39" customWidth="1"/>
    <col min="3" max="3" width="7.7109375" style="39" bestFit="1" customWidth="1"/>
    <col min="4" max="4" width="87.42578125" style="39" customWidth="1"/>
    <col min="5" max="5" width="8.42578125" style="209" customWidth="1"/>
    <col min="6" max="6" width="15" style="39" customWidth="1"/>
    <col min="7" max="7" width="16.85546875" style="136" bestFit="1" customWidth="1"/>
    <col min="8" max="8" width="15.7109375" style="39" customWidth="1"/>
    <col min="9" max="11" width="15.7109375" style="39" hidden="1" customWidth="1"/>
    <col min="12" max="16384" width="9.140625" style="39"/>
  </cols>
  <sheetData>
    <row r="1" spans="2:15" s="100" customFormat="1" ht="9.9499999999999993" customHeight="1" x14ac:dyDescent="0.25">
      <c r="B1" s="94"/>
      <c r="C1" s="95"/>
      <c r="D1" s="95"/>
      <c r="E1" s="205"/>
      <c r="F1" s="95"/>
      <c r="G1" s="96"/>
      <c r="H1" s="97"/>
      <c r="I1" s="95"/>
      <c r="J1" s="95"/>
      <c r="K1" s="97"/>
      <c r="L1" s="99"/>
      <c r="M1" s="99"/>
    </row>
    <row r="2" spans="2:15" s="100" customFormat="1" ht="16.5" customHeight="1" x14ac:dyDescent="0.25">
      <c r="B2" s="774" t="s">
        <v>377</v>
      </c>
      <c r="C2" s="775"/>
      <c r="D2" s="775"/>
      <c r="E2" s="775"/>
      <c r="F2" s="775"/>
      <c r="G2" s="775"/>
      <c r="H2" s="776"/>
      <c r="I2" s="433"/>
      <c r="J2" s="433"/>
      <c r="K2" s="434"/>
      <c r="L2" s="12"/>
      <c r="M2" s="12"/>
    </row>
    <row r="3" spans="2:15" s="100" customFormat="1" ht="9.9499999999999993" customHeight="1" x14ac:dyDescent="0.25">
      <c r="B3" s="101"/>
      <c r="C3" s="19"/>
      <c r="D3" s="19"/>
      <c r="E3" s="27"/>
      <c r="F3" s="19"/>
      <c r="G3" s="19"/>
      <c r="H3" s="102"/>
      <c r="I3" s="21"/>
      <c r="J3" s="21"/>
      <c r="K3" s="102"/>
      <c r="L3" s="762"/>
      <c r="M3" s="762"/>
    </row>
    <row r="4" spans="2:15" s="100" customFormat="1" ht="9.9499999999999993" customHeight="1" x14ac:dyDescent="0.25">
      <c r="B4" s="103"/>
      <c r="C4" s="9"/>
      <c r="D4" s="9"/>
      <c r="E4" s="20"/>
      <c r="F4" s="768" t="s">
        <v>369</v>
      </c>
      <c r="G4" s="769"/>
      <c r="H4" s="770"/>
      <c r="I4" s="429"/>
      <c r="J4" s="429"/>
      <c r="K4" s="430"/>
      <c r="L4" s="104"/>
      <c r="M4" s="104"/>
    </row>
    <row r="5" spans="2:15" s="100" customFormat="1" ht="15.75" customHeight="1" x14ac:dyDescent="0.25">
      <c r="B5" s="101"/>
      <c r="C5" s="19"/>
      <c r="D5" s="19"/>
      <c r="E5" s="24"/>
      <c r="F5" s="771"/>
      <c r="G5" s="772"/>
      <c r="H5" s="773"/>
      <c r="I5" s="431"/>
      <c r="J5" s="431"/>
      <c r="K5" s="432"/>
    </row>
    <row r="6" spans="2:15" s="100" customFormat="1" ht="15.75" customHeight="1" x14ac:dyDescent="0.25">
      <c r="B6" s="101"/>
      <c r="C6" s="19"/>
      <c r="D6" s="19"/>
      <c r="E6" s="24"/>
      <c r="F6" s="105"/>
      <c r="G6" s="106" t="s">
        <v>70</v>
      </c>
      <c r="H6" s="107"/>
      <c r="I6" s="106"/>
      <c r="J6" s="106" t="s">
        <v>71</v>
      </c>
      <c r="K6" s="107"/>
    </row>
    <row r="7" spans="2:15" s="100" customFormat="1" ht="15.75" customHeight="1" x14ac:dyDescent="0.25">
      <c r="B7" s="101"/>
      <c r="C7" s="19"/>
      <c r="D7" s="19"/>
      <c r="E7" s="24"/>
      <c r="F7" s="763" t="s">
        <v>390</v>
      </c>
      <c r="G7" s="764"/>
      <c r="H7" s="765"/>
      <c r="I7" s="766" t="s">
        <v>313</v>
      </c>
      <c r="J7" s="766"/>
      <c r="K7" s="767"/>
    </row>
    <row r="8" spans="2:15" s="100" customFormat="1" ht="15.75" customHeight="1" x14ac:dyDescent="0.25">
      <c r="B8" s="101"/>
      <c r="C8" s="19"/>
      <c r="D8" s="108" t="s">
        <v>508</v>
      </c>
      <c r="E8" s="24" t="s">
        <v>2</v>
      </c>
      <c r="F8" s="109"/>
      <c r="G8" s="110" t="s">
        <v>440</v>
      </c>
      <c r="H8" s="441"/>
      <c r="I8" s="110"/>
      <c r="J8" s="110" t="s">
        <v>393</v>
      </c>
      <c r="K8" s="111"/>
    </row>
    <row r="9" spans="2:15" s="100" customFormat="1" ht="15.75" customHeight="1" x14ac:dyDescent="0.25">
      <c r="B9" s="101"/>
      <c r="C9" s="19"/>
      <c r="D9" s="108"/>
      <c r="E9" s="191" t="s">
        <v>371</v>
      </c>
      <c r="F9" s="112" t="s">
        <v>187</v>
      </c>
      <c r="G9" s="113" t="s">
        <v>72</v>
      </c>
      <c r="H9" s="114" t="s">
        <v>73</v>
      </c>
      <c r="I9" s="435" t="s">
        <v>187</v>
      </c>
      <c r="J9" s="113" t="s">
        <v>72</v>
      </c>
      <c r="K9" s="114" t="s">
        <v>73</v>
      </c>
    </row>
    <row r="10" spans="2:15" s="117" customFormat="1" ht="15.75" x14ac:dyDescent="0.25">
      <c r="B10" s="115"/>
      <c r="C10" s="674" t="s">
        <v>36</v>
      </c>
      <c r="D10" s="664" t="s">
        <v>395</v>
      </c>
      <c r="E10" s="190"/>
      <c r="F10" s="405">
        <v>2831448</v>
      </c>
      <c r="G10" s="405">
        <v>7852507</v>
      </c>
      <c r="H10" s="406">
        <v>10683955</v>
      </c>
      <c r="I10" s="436"/>
      <c r="J10" s="405"/>
      <c r="K10" s="406"/>
      <c r="M10" s="116"/>
      <c r="N10" s="388">
        <f>+H10-F10-G10</f>
        <v>0</v>
      </c>
      <c r="O10" s="388">
        <f>+K10-I10-J10</f>
        <v>0</v>
      </c>
    </row>
    <row r="11" spans="2:15" s="98" customFormat="1" ht="15.75" customHeight="1" x14ac:dyDescent="0.25">
      <c r="B11" s="118"/>
      <c r="C11" s="675" t="s">
        <v>4</v>
      </c>
      <c r="D11" s="665" t="s">
        <v>396</v>
      </c>
      <c r="E11" s="191"/>
      <c r="F11" s="407">
        <v>381842</v>
      </c>
      <c r="G11" s="407">
        <v>6374236</v>
      </c>
      <c r="H11" s="408">
        <v>6756078</v>
      </c>
      <c r="I11" s="437"/>
      <c r="J11" s="407"/>
      <c r="K11" s="408"/>
      <c r="N11" s="388">
        <f t="shared" ref="N11:N71" si="0">+H11-F11-G11</f>
        <v>0</v>
      </c>
      <c r="O11" s="388">
        <f t="shared" ref="O11:O71" si="1">+K11-I11-J11</f>
        <v>0</v>
      </c>
    </row>
    <row r="12" spans="2:15" s="100" customFormat="1" ht="15.75" x14ac:dyDescent="0.25">
      <c r="B12" s="101"/>
      <c r="C12" s="676" t="s">
        <v>5</v>
      </c>
      <c r="D12" s="394" t="s">
        <v>397</v>
      </c>
      <c r="E12" s="191" t="s">
        <v>354</v>
      </c>
      <c r="F12" s="409">
        <v>381204</v>
      </c>
      <c r="G12" s="409">
        <v>5665021</v>
      </c>
      <c r="H12" s="412">
        <v>6046225</v>
      </c>
      <c r="I12" s="438"/>
      <c r="J12" s="409"/>
      <c r="K12" s="412"/>
      <c r="N12" s="388">
        <f t="shared" si="0"/>
        <v>0</v>
      </c>
      <c r="O12" s="388">
        <f t="shared" si="1"/>
        <v>0</v>
      </c>
    </row>
    <row r="13" spans="2:15" s="100" customFormat="1" ht="15.75" x14ac:dyDescent="0.25">
      <c r="B13" s="101"/>
      <c r="C13" s="676" t="s">
        <v>6</v>
      </c>
      <c r="D13" s="349" t="s">
        <v>398</v>
      </c>
      <c r="E13" s="191" t="s">
        <v>355</v>
      </c>
      <c r="F13" s="409">
        <v>638</v>
      </c>
      <c r="G13" s="409">
        <v>709215</v>
      </c>
      <c r="H13" s="412">
        <v>709853</v>
      </c>
      <c r="I13" s="438"/>
      <c r="J13" s="409"/>
      <c r="K13" s="412"/>
      <c r="M13" s="116"/>
      <c r="N13" s="388">
        <f t="shared" si="0"/>
        <v>0</v>
      </c>
      <c r="O13" s="388">
        <f t="shared" si="1"/>
        <v>0</v>
      </c>
    </row>
    <row r="14" spans="2:15" s="100" customFormat="1" ht="15.75" x14ac:dyDescent="0.25">
      <c r="B14" s="101"/>
      <c r="C14" s="676" t="s">
        <v>7</v>
      </c>
      <c r="D14" s="349" t="s">
        <v>399</v>
      </c>
      <c r="E14" s="191"/>
      <c r="F14" s="409">
        <v>0</v>
      </c>
      <c r="G14" s="409">
        <v>0</v>
      </c>
      <c r="H14" s="412">
        <v>0</v>
      </c>
      <c r="I14" s="438"/>
      <c r="J14" s="409"/>
      <c r="K14" s="412"/>
      <c r="N14" s="388">
        <f t="shared" si="0"/>
        <v>0</v>
      </c>
      <c r="O14" s="388">
        <f t="shared" si="1"/>
        <v>0</v>
      </c>
    </row>
    <row r="15" spans="2:15" s="100" customFormat="1" ht="15.75" x14ac:dyDescent="0.25">
      <c r="B15" s="101"/>
      <c r="C15" s="675" t="s">
        <v>21</v>
      </c>
      <c r="D15" s="666" t="s">
        <v>400</v>
      </c>
      <c r="E15" s="191" t="s">
        <v>356</v>
      </c>
      <c r="F15" s="407">
        <v>1019</v>
      </c>
      <c r="G15" s="407">
        <v>1144</v>
      </c>
      <c r="H15" s="408">
        <v>2163</v>
      </c>
      <c r="I15" s="437"/>
      <c r="J15" s="407"/>
      <c r="K15" s="408"/>
      <c r="N15" s="388">
        <f t="shared" si="0"/>
        <v>0</v>
      </c>
      <c r="O15" s="388">
        <f t="shared" si="1"/>
        <v>0</v>
      </c>
    </row>
    <row r="16" spans="2:15" s="100" customFormat="1" ht="15.75" x14ac:dyDescent="0.25">
      <c r="B16" s="101"/>
      <c r="C16" s="677" t="s">
        <v>22</v>
      </c>
      <c r="D16" s="349" t="s">
        <v>211</v>
      </c>
      <c r="E16" s="191"/>
      <c r="F16" s="409">
        <v>0</v>
      </c>
      <c r="G16" s="409">
        <v>0</v>
      </c>
      <c r="H16" s="412">
        <v>0</v>
      </c>
      <c r="I16" s="438"/>
      <c r="J16" s="409"/>
      <c r="K16" s="412"/>
      <c r="N16" s="388">
        <f t="shared" si="0"/>
        <v>0</v>
      </c>
      <c r="O16" s="388">
        <f t="shared" si="1"/>
        <v>0</v>
      </c>
    </row>
    <row r="17" spans="2:15" s="100" customFormat="1" ht="15.75" x14ac:dyDescent="0.25">
      <c r="B17" s="101"/>
      <c r="C17" s="677" t="s">
        <v>23</v>
      </c>
      <c r="D17" s="394" t="s">
        <v>212</v>
      </c>
      <c r="E17" s="191"/>
      <c r="F17" s="409">
        <v>0</v>
      </c>
      <c r="G17" s="409">
        <v>0</v>
      </c>
      <c r="H17" s="412">
        <v>0</v>
      </c>
      <c r="I17" s="438"/>
      <c r="J17" s="409"/>
      <c r="K17" s="412"/>
      <c r="N17" s="388">
        <f t="shared" si="0"/>
        <v>0</v>
      </c>
      <c r="O17" s="388">
        <f t="shared" si="1"/>
        <v>0</v>
      </c>
    </row>
    <row r="18" spans="2:15" s="100" customFormat="1" ht="15.75" x14ac:dyDescent="0.25">
      <c r="B18" s="101"/>
      <c r="C18" s="677" t="s">
        <v>24</v>
      </c>
      <c r="D18" s="394" t="s">
        <v>401</v>
      </c>
      <c r="E18" s="191"/>
      <c r="F18" s="409">
        <v>1019</v>
      </c>
      <c r="G18" s="409">
        <v>1144</v>
      </c>
      <c r="H18" s="412">
        <v>2163</v>
      </c>
      <c r="I18" s="438"/>
      <c r="J18" s="409"/>
      <c r="K18" s="412"/>
      <c r="N18" s="388">
        <f t="shared" si="0"/>
        <v>0</v>
      </c>
      <c r="O18" s="388">
        <f t="shared" si="1"/>
        <v>0</v>
      </c>
    </row>
    <row r="19" spans="2:15" s="100" customFormat="1" ht="15.75" x14ac:dyDescent="0.25">
      <c r="B19" s="101"/>
      <c r="C19" s="678" t="s">
        <v>66</v>
      </c>
      <c r="D19" s="666" t="s">
        <v>402</v>
      </c>
      <c r="E19" s="191" t="s">
        <v>358</v>
      </c>
      <c r="F19" s="407">
        <v>1845728</v>
      </c>
      <c r="G19" s="407">
        <v>1464858</v>
      </c>
      <c r="H19" s="408">
        <v>3310586</v>
      </c>
      <c r="I19" s="437"/>
      <c r="J19" s="407"/>
      <c r="K19" s="408"/>
      <c r="N19" s="388">
        <f t="shared" si="0"/>
        <v>0</v>
      </c>
      <c r="O19" s="388">
        <f t="shared" si="1"/>
        <v>0</v>
      </c>
    </row>
    <row r="20" spans="2:15" s="100" customFormat="1" ht="15.75" x14ac:dyDescent="0.25">
      <c r="B20" s="101"/>
      <c r="C20" s="676" t="s">
        <v>383</v>
      </c>
      <c r="D20" s="349" t="s">
        <v>211</v>
      </c>
      <c r="E20" s="191"/>
      <c r="F20" s="409">
        <v>1480375</v>
      </c>
      <c r="G20" s="409">
        <v>1443582</v>
      </c>
      <c r="H20" s="412">
        <v>2923957</v>
      </c>
      <c r="I20" s="438"/>
      <c r="J20" s="409"/>
      <c r="K20" s="412"/>
      <c r="N20" s="388">
        <f t="shared" si="0"/>
        <v>0</v>
      </c>
      <c r="O20" s="388">
        <f t="shared" si="1"/>
        <v>0</v>
      </c>
    </row>
    <row r="21" spans="2:15" s="100" customFormat="1" ht="15.75" x14ac:dyDescent="0.25">
      <c r="B21" s="101"/>
      <c r="C21" s="676" t="s">
        <v>384</v>
      </c>
      <c r="D21" s="394" t="s">
        <v>212</v>
      </c>
      <c r="E21" s="191"/>
      <c r="F21" s="409">
        <v>4734</v>
      </c>
      <c r="G21" s="409">
        <v>459</v>
      </c>
      <c r="H21" s="412">
        <v>5193</v>
      </c>
      <c r="I21" s="438"/>
      <c r="J21" s="409"/>
      <c r="K21" s="412"/>
      <c r="N21" s="388">
        <f t="shared" si="0"/>
        <v>0</v>
      </c>
      <c r="O21" s="388">
        <f t="shared" si="1"/>
        <v>0</v>
      </c>
    </row>
    <row r="22" spans="2:15" s="117" customFormat="1" ht="15.75" x14ac:dyDescent="0.25">
      <c r="B22" s="120"/>
      <c r="C22" s="676" t="s">
        <v>403</v>
      </c>
      <c r="D22" s="394" t="s">
        <v>401</v>
      </c>
      <c r="E22" s="191"/>
      <c r="F22" s="409">
        <v>360619</v>
      </c>
      <c r="G22" s="409">
        <v>20817</v>
      </c>
      <c r="H22" s="412">
        <v>381436</v>
      </c>
      <c r="I22" s="438"/>
      <c r="J22" s="409"/>
      <c r="K22" s="412"/>
      <c r="N22" s="388">
        <f t="shared" si="0"/>
        <v>0</v>
      </c>
      <c r="O22" s="388">
        <f t="shared" si="1"/>
        <v>0</v>
      </c>
    </row>
    <row r="23" spans="2:15" s="117" customFormat="1" ht="15.75" x14ac:dyDescent="0.25">
      <c r="B23" s="120"/>
      <c r="C23" s="678" t="s">
        <v>67</v>
      </c>
      <c r="D23" s="666" t="s">
        <v>404</v>
      </c>
      <c r="E23" s="191" t="s">
        <v>360</v>
      </c>
      <c r="F23" s="407">
        <v>409940</v>
      </c>
      <c r="G23" s="407">
        <v>0</v>
      </c>
      <c r="H23" s="408">
        <v>409940</v>
      </c>
      <c r="I23" s="437"/>
      <c r="J23" s="407"/>
      <c r="K23" s="408"/>
      <c r="N23" s="388">
        <f t="shared" si="0"/>
        <v>0</v>
      </c>
      <c r="O23" s="388">
        <f t="shared" si="1"/>
        <v>0</v>
      </c>
    </row>
    <row r="24" spans="2:15" s="100" customFormat="1" ht="15.75" x14ac:dyDescent="0.25">
      <c r="B24" s="101"/>
      <c r="C24" s="676" t="s">
        <v>405</v>
      </c>
      <c r="D24" s="667" t="s">
        <v>211</v>
      </c>
      <c r="E24" s="191"/>
      <c r="F24" s="409">
        <v>409940</v>
      </c>
      <c r="G24" s="409">
        <v>0</v>
      </c>
      <c r="H24" s="412">
        <v>409940</v>
      </c>
      <c r="I24" s="438"/>
      <c r="J24" s="409"/>
      <c r="K24" s="412"/>
      <c r="N24" s="388">
        <f t="shared" si="0"/>
        <v>0</v>
      </c>
      <c r="O24" s="388">
        <f t="shared" si="1"/>
        <v>0</v>
      </c>
    </row>
    <row r="25" spans="2:15" s="117" customFormat="1" ht="15.75" x14ac:dyDescent="0.25">
      <c r="B25" s="120"/>
      <c r="C25" s="676" t="s">
        <v>406</v>
      </c>
      <c r="D25" s="667" t="s">
        <v>401</v>
      </c>
      <c r="E25" s="192"/>
      <c r="F25" s="409">
        <v>0</v>
      </c>
      <c r="G25" s="409">
        <v>0</v>
      </c>
      <c r="H25" s="412">
        <v>0</v>
      </c>
      <c r="I25" s="438"/>
      <c r="J25" s="409"/>
      <c r="K25" s="412"/>
      <c r="N25" s="388">
        <f t="shared" si="0"/>
        <v>0</v>
      </c>
      <c r="O25" s="388">
        <f t="shared" si="1"/>
        <v>0</v>
      </c>
    </row>
    <row r="26" spans="2:15" s="117" customFormat="1" ht="15.75" x14ac:dyDescent="0.25">
      <c r="B26" s="120"/>
      <c r="C26" s="678" t="s">
        <v>68</v>
      </c>
      <c r="D26" s="666" t="s">
        <v>407</v>
      </c>
      <c r="E26" s="191" t="s">
        <v>362</v>
      </c>
      <c r="F26" s="407">
        <v>196152</v>
      </c>
      <c r="G26" s="407">
        <v>12269</v>
      </c>
      <c r="H26" s="408">
        <v>208421</v>
      </c>
      <c r="I26" s="438"/>
      <c r="J26" s="409"/>
      <c r="K26" s="412"/>
      <c r="N26" s="388">
        <f t="shared" si="0"/>
        <v>0</v>
      </c>
      <c r="O26" s="388">
        <f t="shared" si="1"/>
        <v>0</v>
      </c>
    </row>
    <row r="27" spans="2:15" s="100" customFormat="1" ht="15.75" x14ac:dyDescent="0.25">
      <c r="B27" s="101"/>
      <c r="C27" s="676" t="s">
        <v>248</v>
      </c>
      <c r="D27" s="394" t="s">
        <v>408</v>
      </c>
      <c r="E27" s="192"/>
      <c r="F27" s="409">
        <v>196152</v>
      </c>
      <c r="G27" s="409">
        <v>12269</v>
      </c>
      <c r="H27" s="412">
        <v>208421</v>
      </c>
      <c r="I27" s="438"/>
      <c r="J27" s="409"/>
      <c r="K27" s="412"/>
      <c r="N27" s="388">
        <f t="shared" si="0"/>
        <v>0</v>
      </c>
      <c r="O27" s="388">
        <f t="shared" si="1"/>
        <v>0</v>
      </c>
    </row>
    <row r="28" spans="2:15" s="100" customFormat="1" ht="15.75" x14ac:dyDescent="0.25">
      <c r="B28" s="101"/>
      <c r="C28" s="676" t="s">
        <v>249</v>
      </c>
      <c r="D28" s="394" t="s">
        <v>409</v>
      </c>
      <c r="E28" s="191"/>
      <c r="F28" s="409">
        <v>0</v>
      </c>
      <c r="G28" s="409">
        <v>0</v>
      </c>
      <c r="H28" s="412">
        <v>0</v>
      </c>
      <c r="I28" s="438"/>
      <c r="J28" s="409"/>
      <c r="K28" s="412"/>
      <c r="N28" s="388">
        <f t="shared" si="0"/>
        <v>0</v>
      </c>
      <c r="O28" s="388">
        <f t="shared" si="1"/>
        <v>0</v>
      </c>
    </row>
    <row r="29" spans="2:15" s="100" customFormat="1" ht="15.75" x14ac:dyDescent="0.25">
      <c r="B29" s="101"/>
      <c r="C29" s="679" t="s">
        <v>167</v>
      </c>
      <c r="D29" s="665" t="s">
        <v>410</v>
      </c>
      <c r="E29" s="192"/>
      <c r="F29" s="407">
        <v>0</v>
      </c>
      <c r="G29" s="407"/>
      <c r="H29" s="408">
        <v>0</v>
      </c>
      <c r="I29" s="437"/>
      <c r="J29" s="407"/>
      <c r="K29" s="408"/>
      <c r="N29" s="388">
        <f t="shared" si="0"/>
        <v>0</v>
      </c>
      <c r="O29" s="388">
        <f t="shared" si="1"/>
        <v>0</v>
      </c>
    </row>
    <row r="30" spans="2:15" s="100" customFormat="1" ht="15.75" x14ac:dyDescent="0.25">
      <c r="B30" s="101"/>
      <c r="C30" s="679" t="s">
        <v>251</v>
      </c>
      <c r="D30" s="665" t="s">
        <v>411</v>
      </c>
      <c r="E30" s="192"/>
      <c r="F30" s="407">
        <v>-3233</v>
      </c>
      <c r="G30" s="407"/>
      <c r="H30" s="408">
        <v>-3233</v>
      </c>
      <c r="I30" s="437"/>
      <c r="J30" s="407"/>
      <c r="K30" s="408"/>
      <c r="N30" s="388">
        <f t="shared" si="0"/>
        <v>0</v>
      </c>
      <c r="O30" s="388">
        <f t="shared" si="1"/>
        <v>0</v>
      </c>
    </row>
    <row r="31" spans="2:15" s="100" customFormat="1" ht="15.75" x14ac:dyDescent="0.25">
      <c r="B31" s="101"/>
      <c r="C31" s="680" t="s">
        <v>38</v>
      </c>
      <c r="D31" s="668" t="s">
        <v>412</v>
      </c>
      <c r="E31" s="191" t="s">
        <v>365</v>
      </c>
      <c r="F31" s="407">
        <v>21828519</v>
      </c>
      <c r="G31" s="407">
        <v>4141717</v>
      </c>
      <c r="H31" s="408">
        <v>25970236</v>
      </c>
      <c r="I31" s="437"/>
      <c r="J31" s="407"/>
      <c r="K31" s="408"/>
      <c r="N31" s="388">
        <f t="shared" si="0"/>
        <v>0</v>
      </c>
      <c r="O31" s="388">
        <f t="shared" si="1"/>
        <v>0</v>
      </c>
    </row>
    <row r="32" spans="2:15" s="100" customFormat="1" ht="15.75" x14ac:dyDescent="0.25">
      <c r="B32" s="101"/>
      <c r="C32" s="675" t="s">
        <v>39</v>
      </c>
      <c r="D32" s="665" t="s">
        <v>413</v>
      </c>
      <c r="E32" s="191"/>
      <c r="F32" s="407">
        <v>20785139</v>
      </c>
      <c r="G32" s="407">
        <v>4141717</v>
      </c>
      <c r="H32" s="408">
        <v>24926856</v>
      </c>
      <c r="I32" s="437"/>
      <c r="J32" s="407"/>
      <c r="K32" s="408"/>
      <c r="N32" s="388">
        <f t="shared" si="0"/>
        <v>0</v>
      </c>
      <c r="O32" s="388">
        <f t="shared" si="1"/>
        <v>0</v>
      </c>
    </row>
    <row r="33" spans="2:15" s="117" customFormat="1" ht="15.75" x14ac:dyDescent="0.25">
      <c r="B33" s="120"/>
      <c r="C33" s="681" t="s">
        <v>168</v>
      </c>
      <c r="D33" s="667" t="s">
        <v>414</v>
      </c>
      <c r="E33" s="192"/>
      <c r="F33" s="409">
        <v>20783282</v>
      </c>
      <c r="G33" s="409">
        <v>4141717</v>
      </c>
      <c r="H33" s="412">
        <v>24924999</v>
      </c>
      <c r="I33" s="438"/>
      <c r="J33" s="409"/>
      <c r="K33" s="412"/>
      <c r="N33" s="388">
        <f t="shared" si="0"/>
        <v>0</v>
      </c>
      <c r="O33" s="388">
        <f t="shared" si="1"/>
        <v>0</v>
      </c>
    </row>
    <row r="34" spans="2:15" s="117" customFormat="1" ht="15.75" x14ac:dyDescent="0.25">
      <c r="B34" s="120"/>
      <c r="C34" s="681" t="s">
        <v>169</v>
      </c>
      <c r="D34" s="667" t="s">
        <v>415</v>
      </c>
      <c r="E34" s="192"/>
      <c r="F34" s="409">
        <v>1857</v>
      </c>
      <c r="G34" s="409">
        <v>0</v>
      </c>
      <c r="H34" s="412">
        <v>1857</v>
      </c>
      <c r="I34" s="438"/>
      <c r="J34" s="409"/>
      <c r="K34" s="412"/>
      <c r="N34" s="388">
        <f t="shared" si="0"/>
        <v>0</v>
      </c>
      <c r="O34" s="388">
        <f t="shared" si="1"/>
        <v>0</v>
      </c>
    </row>
    <row r="35" spans="2:15" s="117" customFormat="1" ht="15.75" x14ac:dyDescent="0.25">
      <c r="B35" s="120"/>
      <c r="C35" s="681" t="s">
        <v>170</v>
      </c>
      <c r="D35" s="667" t="s">
        <v>416</v>
      </c>
      <c r="E35" s="191"/>
      <c r="F35" s="409">
        <v>0</v>
      </c>
      <c r="G35" s="409">
        <v>0</v>
      </c>
      <c r="H35" s="412">
        <v>0</v>
      </c>
      <c r="I35" s="438"/>
      <c r="J35" s="409"/>
      <c r="K35" s="412"/>
      <c r="N35" s="388">
        <f t="shared" si="0"/>
        <v>0</v>
      </c>
      <c r="O35" s="388">
        <f t="shared" si="1"/>
        <v>0</v>
      </c>
    </row>
    <row r="36" spans="2:15" s="117" customFormat="1" ht="15.75" x14ac:dyDescent="0.25">
      <c r="B36" s="101"/>
      <c r="C36" s="678" t="s">
        <v>40</v>
      </c>
      <c r="D36" s="669" t="s">
        <v>417</v>
      </c>
      <c r="E36" s="422"/>
      <c r="F36" s="407">
        <v>1051486</v>
      </c>
      <c r="G36" s="407">
        <v>0</v>
      </c>
      <c r="H36" s="408">
        <v>1051486</v>
      </c>
      <c r="I36" s="437"/>
      <c r="J36" s="407"/>
      <c r="K36" s="408"/>
      <c r="N36" s="388">
        <f t="shared" si="0"/>
        <v>0</v>
      </c>
      <c r="O36" s="388">
        <f t="shared" si="1"/>
        <v>0</v>
      </c>
    </row>
    <row r="37" spans="2:15" s="117" customFormat="1" ht="15.75" x14ac:dyDescent="0.25">
      <c r="B37" s="101"/>
      <c r="C37" s="681" t="s">
        <v>213</v>
      </c>
      <c r="D37" s="667" t="s">
        <v>83</v>
      </c>
      <c r="E37" s="191"/>
      <c r="F37" s="409">
        <v>1146091</v>
      </c>
      <c r="G37" s="409">
        <v>0</v>
      </c>
      <c r="H37" s="412">
        <v>1146091</v>
      </c>
      <c r="I37" s="438"/>
      <c r="J37" s="409"/>
      <c r="K37" s="412"/>
      <c r="N37" s="388">
        <f t="shared" si="0"/>
        <v>0</v>
      </c>
      <c r="O37" s="388">
        <f t="shared" si="1"/>
        <v>0</v>
      </c>
    </row>
    <row r="38" spans="2:15" s="117" customFormat="1" ht="15.75" x14ac:dyDescent="0.25">
      <c r="B38" s="101"/>
      <c r="C38" s="681" t="s">
        <v>214</v>
      </c>
      <c r="D38" s="667" t="s">
        <v>84</v>
      </c>
      <c r="E38" s="191"/>
      <c r="F38" s="409">
        <v>0</v>
      </c>
      <c r="G38" s="409">
        <v>0</v>
      </c>
      <c r="H38" s="412">
        <v>0</v>
      </c>
      <c r="I38" s="438"/>
      <c r="J38" s="409"/>
      <c r="K38" s="412"/>
      <c r="N38" s="388">
        <f t="shared" si="0"/>
        <v>0</v>
      </c>
      <c r="O38" s="388">
        <f t="shared" si="1"/>
        <v>0</v>
      </c>
    </row>
    <row r="39" spans="2:15" s="117" customFormat="1" ht="15.75" x14ac:dyDescent="0.25">
      <c r="B39" s="101"/>
      <c r="C39" s="681" t="s">
        <v>215</v>
      </c>
      <c r="D39" s="667" t="s">
        <v>418</v>
      </c>
      <c r="E39" s="191"/>
      <c r="F39" s="409">
        <v>-94605</v>
      </c>
      <c r="G39" s="409">
        <v>0</v>
      </c>
      <c r="H39" s="412">
        <v>-94605</v>
      </c>
      <c r="I39" s="438"/>
      <c r="J39" s="409"/>
      <c r="K39" s="412"/>
      <c r="N39" s="388">
        <f t="shared" si="0"/>
        <v>0</v>
      </c>
      <c r="O39" s="388">
        <f t="shared" si="1"/>
        <v>0</v>
      </c>
    </row>
    <row r="40" spans="2:15" s="117" customFormat="1" ht="15.75" x14ac:dyDescent="0.25">
      <c r="B40" s="101"/>
      <c r="C40" s="682" t="s">
        <v>41</v>
      </c>
      <c r="D40" s="665" t="s">
        <v>419</v>
      </c>
      <c r="E40" s="417"/>
      <c r="F40" s="407">
        <v>0</v>
      </c>
      <c r="G40" s="407">
        <v>0</v>
      </c>
      <c r="H40" s="408">
        <v>0</v>
      </c>
      <c r="I40" s="437"/>
      <c r="J40" s="407"/>
      <c r="K40" s="408"/>
      <c r="N40" s="388">
        <f t="shared" si="0"/>
        <v>0</v>
      </c>
      <c r="O40" s="388">
        <f t="shared" si="1"/>
        <v>0</v>
      </c>
    </row>
    <row r="41" spans="2:15" s="117" customFormat="1" ht="15.75" x14ac:dyDescent="0.25">
      <c r="B41" s="120"/>
      <c r="C41" s="681" t="s">
        <v>295</v>
      </c>
      <c r="D41" s="667" t="s">
        <v>414</v>
      </c>
      <c r="E41" s="191"/>
      <c r="F41" s="409">
        <v>0</v>
      </c>
      <c r="G41" s="409">
        <v>0</v>
      </c>
      <c r="H41" s="412">
        <v>0</v>
      </c>
      <c r="I41" s="438"/>
      <c r="J41" s="409"/>
      <c r="K41" s="412"/>
      <c r="N41" s="388">
        <f t="shared" si="0"/>
        <v>0</v>
      </c>
      <c r="O41" s="388">
        <f t="shared" si="1"/>
        <v>0</v>
      </c>
    </row>
    <row r="42" spans="2:15" s="117" customFormat="1" ht="15.75" x14ac:dyDescent="0.25">
      <c r="B42" s="120"/>
      <c r="C42" s="681" t="s">
        <v>296</v>
      </c>
      <c r="D42" s="667" t="s">
        <v>415</v>
      </c>
      <c r="E42" s="191"/>
      <c r="F42" s="409">
        <v>0</v>
      </c>
      <c r="G42" s="409">
        <v>0</v>
      </c>
      <c r="H42" s="412">
        <v>0</v>
      </c>
      <c r="I42" s="438"/>
      <c r="J42" s="409"/>
      <c r="K42" s="412"/>
      <c r="N42" s="388">
        <f t="shared" si="0"/>
        <v>0</v>
      </c>
      <c r="O42" s="388">
        <f t="shared" si="1"/>
        <v>0</v>
      </c>
    </row>
    <row r="43" spans="2:15" s="117" customFormat="1" ht="15.75" x14ac:dyDescent="0.25">
      <c r="B43" s="120"/>
      <c r="C43" s="681" t="s">
        <v>297</v>
      </c>
      <c r="D43" s="667" t="s">
        <v>416</v>
      </c>
      <c r="E43" s="191"/>
      <c r="F43" s="409">
        <v>0</v>
      </c>
      <c r="G43" s="409">
        <v>0</v>
      </c>
      <c r="H43" s="412">
        <v>0</v>
      </c>
      <c r="I43" s="438"/>
      <c r="J43" s="409"/>
      <c r="K43" s="412"/>
      <c r="N43" s="388">
        <f t="shared" si="0"/>
        <v>0</v>
      </c>
      <c r="O43" s="388">
        <f t="shared" si="1"/>
        <v>0</v>
      </c>
    </row>
    <row r="44" spans="2:15" s="117" customFormat="1" ht="15.75" x14ac:dyDescent="0.25">
      <c r="B44" s="120"/>
      <c r="C44" s="679" t="s">
        <v>420</v>
      </c>
      <c r="D44" s="665" t="s">
        <v>421</v>
      </c>
      <c r="E44" s="191"/>
      <c r="F44" s="407">
        <v>1472837</v>
      </c>
      <c r="G44" s="407">
        <v>0</v>
      </c>
      <c r="H44" s="408">
        <v>1472837</v>
      </c>
      <c r="I44" s="437"/>
      <c r="J44" s="407"/>
      <c r="K44" s="408"/>
      <c r="N44" s="388">
        <f t="shared" si="0"/>
        <v>0</v>
      </c>
      <c r="O44" s="388">
        <f t="shared" si="1"/>
        <v>0</v>
      </c>
    </row>
    <row r="45" spans="2:15" s="117" customFormat="1" ht="15.75" x14ac:dyDescent="0.25">
      <c r="B45" s="120"/>
      <c r="C45" s="679" t="s">
        <v>422</v>
      </c>
      <c r="D45" s="665" t="s">
        <v>411</v>
      </c>
      <c r="E45" s="191"/>
      <c r="F45" s="407">
        <v>-1480943</v>
      </c>
      <c r="G45" s="407">
        <v>0</v>
      </c>
      <c r="H45" s="408">
        <v>-1480943</v>
      </c>
      <c r="I45" s="437"/>
      <c r="J45" s="407"/>
      <c r="K45" s="408"/>
      <c r="N45" s="388">
        <f t="shared" si="0"/>
        <v>0</v>
      </c>
      <c r="O45" s="388">
        <f t="shared" si="1"/>
        <v>0</v>
      </c>
    </row>
    <row r="46" spans="2:15" s="117" customFormat="1" ht="15.75" x14ac:dyDescent="0.25">
      <c r="B46" s="120"/>
      <c r="C46" s="683" t="s">
        <v>423</v>
      </c>
      <c r="D46" s="670" t="s">
        <v>424</v>
      </c>
      <c r="E46" s="191"/>
      <c r="F46" s="409">
        <v>-124471</v>
      </c>
      <c r="G46" s="409"/>
      <c r="H46" s="412">
        <v>-124471</v>
      </c>
      <c r="I46" s="438"/>
      <c r="J46" s="409"/>
      <c r="K46" s="412"/>
      <c r="N46" s="388">
        <f t="shared" si="0"/>
        <v>0</v>
      </c>
      <c r="O46" s="388">
        <f t="shared" si="1"/>
        <v>0</v>
      </c>
    </row>
    <row r="47" spans="2:15" s="117" customFormat="1" ht="15.75" x14ac:dyDescent="0.25">
      <c r="B47" s="120"/>
      <c r="C47" s="683" t="s">
        <v>425</v>
      </c>
      <c r="D47" s="670" t="s">
        <v>426</v>
      </c>
      <c r="E47" s="191"/>
      <c r="F47" s="409">
        <v>-294294</v>
      </c>
      <c r="G47" s="409"/>
      <c r="H47" s="412">
        <v>-294294</v>
      </c>
      <c r="I47" s="438"/>
      <c r="J47" s="409"/>
      <c r="K47" s="412"/>
      <c r="N47" s="388">
        <f t="shared" si="0"/>
        <v>0</v>
      </c>
      <c r="O47" s="388">
        <f t="shared" si="1"/>
        <v>0</v>
      </c>
    </row>
    <row r="48" spans="2:15" s="117" customFormat="1" ht="15.75" x14ac:dyDescent="0.25">
      <c r="B48" s="120"/>
      <c r="C48" s="683" t="s">
        <v>427</v>
      </c>
      <c r="D48" s="670" t="s">
        <v>428</v>
      </c>
      <c r="E48" s="191"/>
      <c r="F48" s="409">
        <v>-1062178</v>
      </c>
      <c r="G48" s="409">
        <v>0</v>
      </c>
      <c r="H48" s="412">
        <v>-1062178</v>
      </c>
      <c r="I48" s="438"/>
      <c r="J48" s="409"/>
      <c r="K48" s="412"/>
      <c r="N48" s="388">
        <f t="shared" si="0"/>
        <v>0</v>
      </c>
      <c r="O48" s="388">
        <f t="shared" si="1"/>
        <v>0</v>
      </c>
    </row>
    <row r="49" spans="2:15" s="117" customFormat="1" ht="31.5" x14ac:dyDescent="0.25">
      <c r="B49" s="120"/>
      <c r="C49" s="350" t="s">
        <v>50</v>
      </c>
      <c r="D49" s="351" t="s">
        <v>340</v>
      </c>
      <c r="E49" s="191" t="s">
        <v>842</v>
      </c>
      <c r="F49" s="407">
        <v>355177</v>
      </c>
      <c r="G49" s="407">
        <v>0</v>
      </c>
      <c r="H49" s="408">
        <v>355177</v>
      </c>
      <c r="I49" s="437"/>
      <c r="J49" s="407"/>
      <c r="K49" s="408"/>
      <c r="N49" s="388">
        <f t="shared" si="0"/>
        <v>0</v>
      </c>
      <c r="O49" s="388">
        <f t="shared" si="1"/>
        <v>0</v>
      </c>
    </row>
    <row r="50" spans="2:15" s="100" customFormat="1" ht="15.75" x14ac:dyDescent="0.25">
      <c r="B50" s="101"/>
      <c r="C50" s="677" t="s">
        <v>52</v>
      </c>
      <c r="D50" s="349" t="s">
        <v>429</v>
      </c>
      <c r="E50" s="192"/>
      <c r="F50" s="409">
        <v>355177</v>
      </c>
      <c r="G50" s="409">
        <v>0</v>
      </c>
      <c r="H50" s="412">
        <v>355177</v>
      </c>
      <c r="I50" s="438"/>
      <c r="J50" s="409"/>
      <c r="K50" s="412"/>
      <c r="N50" s="388">
        <f t="shared" si="0"/>
        <v>0</v>
      </c>
      <c r="O50" s="388">
        <f t="shared" si="1"/>
        <v>0</v>
      </c>
    </row>
    <row r="51" spans="2:15" s="100" customFormat="1" ht="15.75" x14ac:dyDescent="0.25">
      <c r="B51" s="101"/>
      <c r="C51" s="684" t="s">
        <v>54</v>
      </c>
      <c r="D51" s="349" t="s">
        <v>314</v>
      </c>
      <c r="E51" s="192"/>
      <c r="F51" s="409">
        <v>0</v>
      </c>
      <c r="G51" s="409">
        <v>0</v>
      </c>
      <c r="H51" s="412">
        <v>0</v>
      </c>
      <c r="I51" s="438"/>
      <c r="J51" s="409"/>
      <c r="K51" s="412"/>
      <c r="N51" s="388">
        <f t="shared" si="0"/>
        <v>0</v>
      </c>
      <c r="O51" s="388">
        <f t="shared" si="1"/>
        <v>0</v>
      </c>
    </row>
    <row r="52" spans="2:15" s="100" customFormat="1" ht="15.75" x14ac:dyDescent="0.25">
      <c r="B52" s="101"/>
      <c r="C52" s="678" t="s">
        <v>61</v>
      </c>
      <c r="D52" s="666" t="s">
        <v>430</v>
      </c>
      <c r="E52" s="418"/>
      <c r="F52" s="407">
        <v>100</v>
      </c>
      <c r="G52" s="407">
        <v>0</v>
      </c>
      <c r="H52" s="408">
        <v>100</v>
      </c>
      <c r="I52" s="437"/>
      <c r="J52" s="407"/>
      <c r="K52" s="408"/>
      <c r="N52" s="388">
        <f t="shared" si="0"/>
        <v>0</v>
      </c>
      <c r="O52" s="388">
        <f t="shared" si="1"/>
        <v>0</v>
      </c>
    </row>
    <row r="53" spans="2:15" s="100" customFormat="1" ht="15.75" x14ac:dyDescent="0.25">
      <c r="B53" s="101"/>
      <c r="C53" s="685" t="s">
        <v>171</v>
      </c>
      <c r="D53" s="669" t="s">
        <v>431</v>
      </c>
      <c r="E53" s="191" t="s">
        <v>366</v>
      </c>
      <c r="F53" s="407">
        <v>0</v>
      </c>
      <c r="G53" s="407">
        <v>0</v>
      </c>
      <c r="H53" s="408">
        <v>0</v>
      </c>
      <c r="I53" s="437"/>
      <c r="J53" s="407"/>
      <c r="K53" s="408"/>
      <c r="N53" s="388">
        <f t="shared" si="0"/>
        <v>0</v>
      </c>
      <c r="O53" s="388">
        <f t="shared" si="1"/>
        <v>0</v>
      </c>
    </row>
    <row r="54" spans="2:15" s="100" customFormat="1" ht="15.75" x14ac:dyDescent="0.25">
      <c r="B54" s="101"/>
      <c r="C54" s="684" t="s">
        <v>172</v>
      </c>
      <c r="D54" s="349" t="s">
        <v>432</v>
      </c>
      <c r="E54" s="191"/>
      <c r="F54" s="409">
        <v>0</v>
      </c>
      <c r="G54" s="409">
        <v>0</v>
      </c>
      <c r="H54" s="412">
        <v>0</v>
      </c>
      <c r="I54" s="438"/>
      <c r="J54" s="409"/>
      <c r="K54" s="412"/>
      <c r="N54" s="388">
        <f t="shared" si="0"/>
        <v>0</v>
      </c>
      <c r="O54" s="388">
        <f t="shared" si="1"/>
        <v>0</v>
      </c>
    </row>
    <row r="55" spans="2:15" s="100" customFormat="1" ht="15.75" x14ac:dyDescent="0.25">
      <c r="B55" s="101"/>
      <c r="C55" s="684" t="s">
        <v>173</v>
      </c>
      <c r="D55" s="349" t="s">
        <v>216</v>
      </c>
      <c r="E55" s="191"/>
      <c r="F55" s="409">
        <v>0</v>
      </c>
      <c r="G55" s="409">
        <v>0</v>
      </c>
      <c r="H55" s="412">
        <v>0</v>
      </c>
      <c r="I55" s="438"/>
      <c r="J55" s="409"/>
      <c r="K55" s="412"/>
      <c r="N55" s="388">
        <f t="shared" si="0"/>
        <v>0</v>
      </c>
      <c r="O55" s="388">
        <f t="shared" si="1"/>
        <v>0</v>
      </c>
    </row>
    <row r="56" spans="2:15" s="100" customFormat="1" ht="15.75" x14ac:dyDescent="0.25">
      <c r="B56" s="101"/>
      <c r="C56" s="686" t="s">
        <v>69</v>
      </c>
      <c r="D56" s="669" t="s">
        <v>433</v>
      </c>
      <c r="E56" s="191" t="s">
        <v>838</v>
      </c>
      <c r="F56" s="407">
        <v>100</v>
      </c>
      <c r="G56" s="407">
        <v>0</v>
      </c>
      <c r="H56" s="408">
        <v>100</v>
      </c>
      <c r="I56" s="437"/>
      <c r="J56" s="407"/>
      <c r="K56" s="408"/>
      <c r="N56" s="388">
        <f t="shared" si="0"/>
        <v>0</v>
      </c>
      <c r="O56" s="388">
        <f t="shared" si="1"/>
        <v>0</v>
      </c>
    </row>
    <row r="57" spans="2:15" s="100" customFormat="1" ht="15.75" x14ac:dyDescent="0.25">
      <c r="B57" s="101"/>
      <c r="C57" s="687" t="s">
        <v>175</v>
      </c>
      <c r="D57" s="349" t="s">
        <v>217</v>
      </c>
      <c r="E57" s="191"/>
      <c r="F57" s="409">
        <v>100</v>
      </c>
      <c r="G57" s="409">
        <v>0</v>
      </c>
      <c r="H57" s="412">
        <v>100</v>
      </c>
      <c r="I57" s="438"/>
      <c r="J57" s="409"/>
      <c r="K57" s="412"/>
      <c r="N57" s="388">
        <f t="shared" si="0"/>
        <v>0</v>
      </c>
      <c r="O57" s="388">
        <f t="shared" si="1"/>
        <v>0</v>
      </c>
    </row>
    <row r="58" spans="2:15" s="100" customFormat="1" ht="15.75" x14ac:dyDescent="0.25">
      <c r="B58" s="101"/>
      <c r="C58" s="687" t="s">
        <v>176</v>
      </c>
      <c r="D58" s="349" t="s">
        <v>218</v>
      </c>
      <c r="E58" s="191"/>
      <c r="F58" s="409">
        <v>0</v>
      </c>
      <c r="G58" s="409">
        <v>0</v>
      </c>
      <c r="H58" s="412">
        <v>0</v>
      </c>
      <c r="I58" s="438"/>
      <c r="J58" s="409"/>
      <c r="K58" s="412"/>
      <c r="N58" s="388">
        <f t="shared" si="0"/>
        <v>0</v>
      </c>
      <c r="O58" s="388">
        <f t="shared" si="1"/>
        <v>0</v>
      </c>
    </row>
    <row r="59" spans="2:15" s="117" customFormat="1" ht="15.75" x14ac:dyDescent="0.25">
      <c r="B59" s="120"/>
      <c r="C59" s="686" t="s">
        <v>309</v>
      </c>
      <c r="D59" s="671" t="s">
        <v>434</v>
      </c>
      <c r="E59" s="191" t="s">
        <v>839</v>
      </c>
      <c r="F59" s="407">
        <v>0</v>
      </c>
      <c r="G59" s="407">
        <v>0</v>
      </c>
      <c r="H59" s="408">
        <v>0</v>
      </c>
      <c r="I59" s="437"/>
      <c r="J59" s="407"/>
      <c r="K59" s="408"/>
      <c r="N59" s="388">
        <f t="shared" si="0"/>
        <v>0</v>
      </c>
      <c r="O59" s="388">
        <f t="shared" si="1"/>
        <v>0</v>
      </c>
    </row>
    <row r="60" spans="2:15" s="117" customFormat="1" ht="15.75" x14ac:dyDescent="0.25">
      <c r="B60" s="120"/>
      <c r="C60" s="684" t="s">
        <v>435</v>
      </c>
      <c r="D60" s="672" t="s">
        <v>432</v>
      </c>
      <c r="E60" s="192"/>
      <c r="F60" s="409">
        <v>0</v>
      </c>
      <c r="G60" s="409">
        <v>0</v>
      </c>
      <c r="H60" s="412">
        <v>0</v>
      </c>
      <c r="I60" s="438"/>
      <c r="J60" s="409"/>
      <c r="K60" s="412"/>
      <c r="N60" s="388">
        <f t="shared" si="0"/>
        <v>0</v>
      </c>
      <c r="O60" s="388">
        <f t="shared" si="1"/>
        <v>0</v>
      </c>
    </row>
    <row r="61" spans="2:15" s="117" customFormat="1" ht="15.75" x14ac:dyDescent="0.25">
      <c r="B61" s="120"/>
      <c r="C61" s="684" t="s">
        <v>436</v>
      </c>
      <c r="D61" s="672" t="s">
        <v>216</v>
      </c>
      <c r="E61" s="192"/>
      <c r="F61" s="409">
        <v>0</v>
      </c>
      <c r="G61" s="409">
        <v>0</v>
      </c>
      <c r="H61" s="412">
        <v>0</v>
      </c>
      <c r="I61" s="438"/>
      <c r="J61" s="409"/>
      <c r="K61" s="412"/>
      <c r="N61" s="388">
        <f t="shared" si="0"/>
        <v>0</v>
      </c>
      <c r="O61" s="388">
        <f t="shared" si="1"/>
        <v>0</v>
      </c>
    </row>
    <row r="62" spans="2:15" s="117" customFormat="1" ht="15.75" x14ac:dyDescent="0.25">
      <c r="B62" s="120"/>
      <c r="C62" s="688" t="s">
        <v>62</v>
      </c>
      <c r="D62" s="671" t="s">
        <v>89</v>
      </c>
      <c r="E62" s="191"/>
      <c r="F62" s="407">
        <v>854521</v>
      </c>
      <c r="G62" s="407">
        <v>0</v>
      </c>
      <c r="H62" s="408">
        <v>854521</v>
      </c>
      <c r="I62" s="437"/>
      <c r="J62" s="407"/>
      <c r="K62" s="408"/>
      <c r="N62" s="388">
        <f t="shared" si="0"/>
        <v>0</v>
      </c>
      <c r="O62" s="388">
        <f t="shared" si="1"/>
        <v>0</v>
      </c>
    </row>
    <row r="63" spans="2:15" s="117" customFormat="1" ht="15.75" x14ac:dyDescent="0.25">
      <c r="B63" s="120"/>
      <c r="C63" s="678" t="s">
        <v>63</v>
      </c>
      <c r="D63" s="671" t="s">
        <v>91</v>
      </c>
      <c r="E63" s="191"/>
      <c r="F63" s="407">
        <v>63621</v>
      </c>
      <c r="G63" s="407">
        <v>0</v>
      </c>
      <c r="H63" s="408">
        <v>63621</v>
      </c>
      <c r="I63" s="437"/>
      <c r="J63" s="407"/>
      <c r="K63" s="408"/>
      <c r="N63" s="388">
        <f t="shared" si="0"/>
        <v>0</v>
      </c>
      <c r="O63" s="388">
        <f t="shared" si="1"/>
        <v>0</v>
      </c>
    </row>
    <row r="64" spans="2:15" s="117" customFormat="1" ht="15.75" x14ac:dyDescent="0.25">
      <c r="B64" s="120"/>
      <c r="C64" s="681" t="s">
        <v>75</v>
      </c>
      <c r="D64" s="673" t="s">
        <v>92</v>
      </c>
      <c r="E64" s="191"/>
      <c r="F64" s="409">
        <v>0</v>
      </c>
      <c r="G64" s="409">
        <v>0</v>
      </c>
      <c r="H64" s="412">
        <v>0</v>
      </c>
      <c r="I64" s="438"/>
      <c r="J64" s="409"/>
      <c r="K64" s="412"/>
      <c r="N64" s="388">
        <f t="shared" si="0"/>
        <v>0</v>
      </c>
      <c r="O64" s="388">
        <f t="shared" si="1"/>
        <v>0</v>
      </c>
    </row>
    <row r="65" spans="2:15" s="117" customFormat="1" ht="15.75" x14ac:dyDescent="0.25">
      <c r="B65" s="120"/>
      <c r="C65" s="681" t="s">
        <v>76</v>
      </c>
      <c r="D65" s="673" t="s">
        <v>74</v>
      </c>
      <c r="E65" s="191"/>
      <c r="F65" s="409">
        <v>63621</v>
      </c>
      <c r="G65" s="409">
        <v>0</v>
      </c>
      <c r="H65" s="412">
        <v>63621</v>
      </c>
      <c r="I65" s="438"/>
      <c r="J65" s="409"/>
      <c r="K65" s="412"/>
      <c r="N65" s="388">
        <f t="shared" si="0"/>
        <v>0</v>
      </c>
      <c r="O65" s="388">
        <f t="shared" si="1"/>
        <v>0</v>
      </c>
    </row>
    <row r="66" spans="2:15" s="123" customFormat="1" ht="15.75" x14ac:dyDescent="0.25">
      <c r="B66" s="122"/>
      <c r="C66" s="686" t="s">
        <v>64</v>
      </c>
      <c r="D66" s="351" t="s">
        <v>339</v>
      </c>
      <c r="E66" s="191" t="s">
        <v>840</v>
      </c>
      <c r="F66" s="414">
        <v>0</v>
      </c>
      <c r="G66" s="414">
        <v>0</v>
      </c>
      <c r="H66" s="415">
        <v>0</v>
      </c>
      <c r="I66" s="439"/>
      <c r="J66" s="414"/>
      <c r="K66" s="415"/>
      <c r="N66" s="388">
        <f t="shared" si="0"/>
        <v>0</v>
      </c>
      <c r="O66" s="388">
        <f t="shared" si="1"/>
        <v>0</v>
      </c>
    </row>
    <row r="67" spans="2:15" s="117" customFormat="1" ht="15.75" x14ac:dyDescent="0.25">
      <c r="B67" s="120"/>
      <c r="C67" s="688" t="s">
        <v>77</v>
      </c>
      <c r="D67" s="671" t="s">
        <v>437</v>
      </c>
      <c r="E67" s="191"/>
      <c r="F67" s="407">
        <v>0</v>
      </c>
      <c r="G67" s="407">
        <v>0</v>
      </c>
      <c r="H67" s="408">
        <v>0</v>
      </c>
      <c r="I67" s="437"/>
      <c r="J67" s="407"/>
      <c r="K67" s="408"/>
      <c r="N67" s="388">
        <f t="shared" si="0"/>
        <v>0</v>
      </c>
      <c r="O67" s="388">
        <f t="shared" si="1"/>
        <v>0</v>
      </c>
    </row>
    <row r="68" spans="2:15" s="117" customFormat="1" ht="15.75" x14ac:dyDescent="0.25">
      <c r="B68" s="120"/>
      <c r="C68" s="686" t="s">
        <v>80</v>
      </c>
      <c r="D68" s="671" t="s">
        <v>438</v>
      </c>
      <c r="E68" s="191" t="s">
        <v>841</v>
      </c>
      <c r="F68" s="407">
        <v>92145</v>
      </c>
      <c r="G68" s="407">
        <v>0</v>
      </c>
      <c r="H68" s="408">
        <v>92145</v>
      </c>
      <c r="I68" s="437"/>
      <c r="J68" s="407"/>
      <c r="K68" s="408"/>
      <c r="N68" s="388">
        <f t="shared" si="0"/>
        <v>0</v>
      </c>
      <c r="O68" s="388">
        <f t="shared" si="1"/>
        <v>0</v>
      </c>
    </row>
    <row r="69" spans="2:15" s="117" customFormat="1" ht="15.75" x14ac:dyDescent="0.25">
      <c r="B69" s="120"/>
      <c r="C69" s="686" t="s">
        <v>81</v>
      </c>
      <c r="D69" s="671" t="s">
        <v>94</v>
      </c>
      <c r="E69" s="191" t="s">
        <v>843</v>
      </c>
      <c r="F69" s="407">
        <v>349184</v>
      </c>
      <c r="G69" s="407">
        <v>101849</v>
      </c>
      <c r="H69" s="408">
        <v>451033</v>
      </c>
      <c r="I69" s="437"/>
      <c r="J69" s="407"/>
      <c r="K69" s="408"/>
      <c r="N69" s="388">
        <f t="shared" si="0"/>
        <v>0</v>
      </c>
      <c r="O69" s="388">
        <f t="shared" si="1"/>
        <v>0</v>
      </c>
    </row>
    <row r="70" spans="2:15" s="117" customFormat="1" ht="9" customHeight="1" x14ac:dyDescent="0.25">
      <c r="B70" s="120"/>
      <c r="C70" s="347"/>
      <c r="D70" s="348"/>
      <c r="E70" s="119"/>
      <c r="F70" s="407"/>
      <c r="G70" s="407"/>
      <c r="H70" s="408"/>
      <c r="I70" s="437"/>
      <c r="J70" s="407"/>
      <c r="K70" s="408"/>
      <c r="N70" s="388">
        <f t="shared" si="0"/>
        <v>0</v>
      </c>
      <c r="O70" s="388">
        <f t="shared" si="1"/>
        <v>0</v>
      </c>
    </row>
    <row r="71" spans="2:15" s="100" customFormat="1" ht="15.75" customHeight="1" x14ac:dyDescent="0.3">
      <c r="B71" s="125"/>
      <c r="C71" s="353"/>
      <c r="D71" s="354" t="s">
        <v>439</v>
      </c>
      <c r="E71" s="127"/>
      <c r="F71" s="416">
        <v>26374715</v>
      </c>
      <c r="G71" s="416">
        <v>12096073</v>
      </c>
      <c r="H71" s="329">
        <v>38470788</v>
      </c>
      <c r="I71" s="440"/>
      <c r="J71" s="416"/>
      <c r="K71" s="329"/>
      <c r="N71" s="388">
        <f t="shared" si="0"/>
        <v>0</v>
      </c>
      <c r="O71" s="388">
        <f t="shared" si="1"/>
        <v>0</v>
      </c>
    </row>
    <row r="72" spans="2:15" s="100" customFormat="1" ht="15.75" x14ac:dyDescent="0.25">
      <c r="B72" s="19"/>
      <c r="C72" s="19"/>
      <c r="D72" s="121"/>
      <c r="E72" s="27"/>
      <c r="F72" s="128"/>
      <c r="G72" s="128"/>
      <c r="H72" s="129"/>
      <c r="I72" s="129"/>
      <c r="J72" s="129"/>
    </row>
    <row r="73" spans="2:15" s="100" customFormat="1" ht="15.75" x14ac:dyDescent="0.25">
      <c r="B73" s="19"/>
      <c r="C73" s="130"/>
      <c r="D73" s="130"/>
      <c r="E73" s="206"/>
      <c r="F73" s="131"/>
      <c r="G73" s="128"/>
      <c r="H73" s="131"/>
      <c r="I73" s="131"/>
      <c r="J73" s="131"/>
      <c r="K73" s="132"/>
    </row>
    <row r="74" spans="2:15" s="100" customFormat="1" x14ac:dyDescent="0.25">
      <c r="B74" s="23"/>
      <c r="C74" s="23"/>
      <c r="D74" s="23"/>
      <c r="E74" s="207"/>
      <c r="F74" s="133"/>
      <c r="G74" s="133"/>
      <c r="H74" s="129"/>
      <c r="I74" s="129"/>
      <c r="J74" s="129"/>
      <c r="K74" s="134"/>
    </row>
    <row r="75" spans="2:15" s="100" customFormat="1" x14ac:dyDescent="0.25">
      <c r="B75" s="23"/>
      <c r="C75" s="23"/>
      <c r="D75" s="23"/>
      <c r="E75" s="207"/>
      <c r="F75" s="133"/>
      <c r="G75" s="133"/>
      <c r="H75" s="129"/>
      <c r="I75" s="129"/>
      <c r="J75" s="129"/>
      <c r="K75" s="135"/>
    </row>
    <row r="76" spans="2:15" x14ac:dyDescent="0.2">
      <c r="B76" s="136"/>
      <c r="C76" s="136"/>
      <c r="D76" s="136" t="s">
        <v>311</v>
      </c>
      <c r="E76" s="208"/>
      <c r="F76" s="137"/>
      <c r="G76" s="137"/>
      <c r="H76" s="200">
        <f>H71-y!H56</f>
        <v>0</v>
      </c>
      <c r="I76" s="40"/>
      <c r="J76" s="40"/>
      <c r="K76" s="200">
        <f>K71-y!K56</f>
        <v>0</v>
      </c>
    </row>
    <row r="77" spans="2:15" x14ac:dyDescent="0.2">
      <c r="B77" s="136"/>
      <c r="C77" s="136"/>
      <c r="D77" s="136" t="s">
        <v>312</v>
      </c>
      <c r="E77" s="208"/>
      <c r="F77" s="137"/>
      <c r="G77" s="137"/>
      <c r="H77" s="200">
        <f>+y!H53-kz!F69</f>
        <v>0</v>
      </c>
      <c r="I77" s="40"/>
      <c r="J77" s="40"/>
    </row>
    <row r="78" spans="2:15" x14ac:dyDescent="0.2">
      <c r="B78" s="136"/>
      <c r="C78" s="136"/>
      <c r="D78" s="136"/>
      <c r="E78" s="208"/>
      <c r="F78" s="137"/>
      <c r="G78" s="137"/>
      <c r="H78" s="40"/>
      <c r="I78" s="40"/>
      <c r="J78" s="40"/>
    </row>
    <row r="79" spans="2:15" x14ac:dyDescent="0.2">
      <c r="F79" s="387">
        <f t="shared" ref="F79:K79" si="2">+F10-F11-F15-F19-F23-F26-F29-F30</f>
        <v>0</v>
      </c>
      <c r="G79" s="387">
        <f t="shared" si="2"/>
        <v>0</v>
      </c>
      <c r="H79" s="387">
        <f t="shared" si="2"/>
        <v>0</v>
      </c>
      <c r="I79" s="387">
        <f t="shared" si="2"/>
        <v>0</v>
      </c>
      <c r="J79" s="387">
        <f t="shared" si="2"/>
        <v>0</v>
      </c>
      <c r="K79" s="387">
        <f t="shared" si="2"/>
        <v>0</v>
      </c>
    </row>
    <row r="80" spans="2:15" x14ac:dyDescent="0.2">
      <c r="F80" s="387">
        <f t="shared" ref="F80:K80" si="3">+F11-SUM(F12:F14)</f>
        <v>0</v>
      </c>
      <c r="G80" s="387">
        <f t="shared" si="3"/>
        <v>0</v>
      </c>
      <c r="H80" s="387">
        <f t="shared" si="3"/>
        <v>0</v>
      </c>
      <c r="I80" s="387">
        <f t="shared" si="3"/>
        <v>0</v>
      </c>
      <c r="J80" s="387">
        <f t="shared" si="3"/>
        <v>0</v>
      </c>
      <c r="K80" s="387">
        <f t="shared" si="3"/>
        <v>0</v>
      </c>
    </row>
    <row r="81" spans="6:11" x14ac:dyDescent="0.2">
      <c r="F81" s="387">
        <f t="shared" ref="F81:K81" si="4">+F15-SUM(F16:F18)</f>
        <v>0</v>
      </c>
      <c r="G81" s="387">
        <f t="shared" si="4"/>
        <v>0</v>
      </c>
      <c r="H81" s="387">
        <f t="shared" si="4"/>
        <v>0</v>
      </c>
      <c r="I81" s="387">
        <f t="shared" si="4"/>
        <v>0</v>
      </c>
      <c r="J81" s="387">
        <f t="shared" si="4"/>
        <v>0</v>
      </c>
      <c r="K81" s="387">
        <f t="shared" si="4"/>
        <v>0</v>
      </c>
    </row>
    <row r="82" spans="6:11" x14ac:dyDescent="0.2">
      <c r="F82" s="387">
        <f t="shared" ref="F82:K82" si="5">+F19-SUM(F20:F22)</f>
        <v>0</v>
      </c>
      <c r="G82" s="387">
        <f t="shared" si="5"/>
        <v>0</v>
      </c>
      <c r="H82" s="387">
        <f t="shared" si="5"/>
        <v>0</v>
      </c>
      <c r="I82" s="387">
        <f t="shared" si="5"/>
        <v>0</v>
      </c>
      <c r="J82" s="387">
        <f t="shared" si="5"/>
        <v>0</v>
      </c>
      <c r="K82" s="387">
        <f t="shared" si="5"/>
        <v>0</v>
      </c>
    </row>
    <row r="83" spans="6:11" x14ac:dyDescent="0.2">
      <c r="F83" s="387">
        <f t="shared" ref="F83:K83" si="6">+F23-SUM(F24:F25)</f>
        <v>0</v>
      </c>
      <c r="G83" s="387">
        <f t="shared" si="6"/>
        <v>0</v>
      </c>
      <c r="H83" s="387">
        <f t="shared" si="6"/>
        <v>0</v>
      </c>
      <c r="I83" s="387">
        <f t="shared" si="6"/>
        <v>0</v>
      </c>
      <c r="J83" s="387">
        <f t="shared" si="6"/>
        <v>0</v>
      </c>
      <c r="K83" s="387">
        <f t="shared" si="6"/>
        <v>0</v>
      </c>
    </row>
    <row r="84" spans="6:11" x14ac:dyDescent="0.2">
      <c r="F84" s="387">
        <f t="shared" ref="F84:K84" si="7">+F26-SUM(F27:F28)</f>
        <v>0</v>
      </c>
      <c r="G84" s="387">
        <f t="shared" si="7"/>
        <v>0</v>
      </c>
      <c r="H84" s="387">
        <f t="shared" si="7"/>
        <v>0</v>
      </c>
      <c r="I84" s="387">
        <f t="shared" si="7"/>
        <v>0</v>
      </c>
      <c r="J84" s="387">
        <f t="shared" si="7"/>
        <v>0</v>
      </c>
      <c r="K84" s="387">
        <f t="shared" si="7"/>
        <v>0</v>
      </c>
    </row>
    <row r="85" spans="6:11" x14ac:dyDescent="0.2">
      <c r="F85" s="387">
        <f t="shared" ref="F85:K85" si="8">+F31-F32-F36-F40-F44-F45</f>
        <v>0</v>
      </c>
      <c r="G85" s="387">
        <f t="shared" si="8"/>
        <v>0</v>
      </c>
      <c r="H85" s="387">
        <f t="shared" si="8"/>
        <v>0</v>
      </c>
      <c r="I85" s="387">
        <f t="shared" si="8"/>
        <v>0</v>
      </c>
      <c r="J85" s="387">
        <f t="shared" si="8"/>
        <v>0</v>
      </c>
      <c r="K85" s="387">
        <f t="shared" si="8"/>
        <v>0</v>
      </c>
    </row>
    <row r="86" spans="6:11" x14ac:dyDescent="0.2">
      <c r="F86" s="387">
        <f t="shared" ref="F86:K86" si="9">+F32-SUM(F33:F35)</f>
        <v>0</v>
      </c>
      <c r="G86" s="387">
        <f t="shared" si="9"/>
        <v>0</v>
      </c>
      <c r="H86" s="387">
        <f t="shared" si="9"/>
        <v>0</v>
      </c>
      <c r="I86" s="387">
        <f t="shared" si="9"/>
        <v>0</v>
      </c>
      <c r="J86" s="387">
        <f t="shared" si="9"/>
        <v>0</v>
      </c>
      <c r="K86" s="387">
        <f t="shared" si="9"/>
        <v>0</v>
      </c>
    </row>
    <row r="87" spans="6:11" x14ac:dyDescent="0.2">
      <c r="F87" s="387">
        <f t="shared" ref="F87:K87" si="10">+F36-SUM(F37:F39)</f>
        <v>0</v>
      </c>
      <c r="G87" s="387">
        <f t="shared" si="10"/>
        <v>0</v>
      </c>
      <c r="H87" s="387">
        <f t="shared" si="10"/>
        <v>0</v>
      </c>
      <c r="I87" s="387">
        <f t="shared" si="10"/>
        <v>0</v>
      </c>
      <c r="J87" s="387">
        <f t="shared" si="10"/>
        <v>0</v>
      </c>
      <c r="K87" s="387">
        <f t="shared" si="10"/>
        <v>0</v>
      </c>
    </row>
    <row r="88" spans="6:11" x14ac:dyDescent="0.2">
      <c r="F88" s="387">
        <f t="shared" ref="F88:K88" si="11">+F40-SUM(F41:F43)</f>
        <v>0</v>
      </c>
      <c r="G88" s="387">
        <f t="shared" si="11"/>
        <v>0</v>
      </c>
      <c r="H88" s="387">
        <f t="shared" si="11"/>
        <v>0</v>
      </c>
      <c r="I88" s="387">
        <f t="shared" si="11"/>
        <v>0</v>
      </c>
      <c r="J88" s="387">
        <f t="shared" si="11"/>
        <v>0</v>
      </c>
      <c r="K88" s="387">
        <f t="shared" si="11"/>
        <v>0</v>
      </c>
    </row>
    <row r="89" spans="6:11" x14ac:dyDescent="0.2">
      <c r="F89" s="387">
        <f t="shared" ref="F89:K89" si="12">+F45-SUM(F46:F48)</f>
        <v>0</v>
      </c>
      <c r="G89" s="387">
        <f t="shared" si="12"/>
        <v>0</v>
      </c>
      <c r="H89" s="387">
        <f t="shared" si="12"/>
        <v>0</v>
      </c>
      <c r="I89" s="387">
        <f t="shared" si="12"/>
        <v>0</v>
      </c>
      <c r="J89" s="387">
        <f t="shared" si="12"/>
        <v>0</v>
      </c>
      <c r="K89" s="387">
        <f t="shared" si="12"/>
        <v>0</v>
      </c>
    </row>
    <row r="90" spans="6:11" x14ac:dyDescent="0.2">
      <c r="F90" s="387">
        <f t="shared" ref="F90:K90" si="13">+F49-SUM(F50:F51)</f>
        <v>0</v>
      </c>
      <c r="G90" s="387">
        <f t="shared" si="13"/>
        <v>0</v>
      </c>
      <c r="H90" s="387">
        <f t="shared" si="13"/>
        <v>0</v>
      </c>
      <c r="I90" s="387">
        <f t="shared" si="13"/>
        <v>0</v>
      </c>
      <c r="J90" s="387">
        <f t="shared" si="13"/>
        <v>0</v>
      </c>
      <c r="K90" s="387">
        <f t="shared" si="13"/>
        <v>0</v>
      </c>
    </row>
    <row r="91" spans="6:11" x14ac:dyDescent="0.2">
      <c r="F91" s="387">
        <f t="shared" ref="F91:K91" si="14">+F52-F53-F56-F59</f>
        <v>0</v>
      </c>
      <c r="G91" s="387">
        <f t="shared" si="14"/>
        <v>0</v>
      </c>
      <c r="H91" s="387">
        <f t="shared" si="14"/>
        <v>0</v>
      </c>
      <c r="I91" s="387">
        <f t="shared" si="14"/>
        <v>0</v>
      </c>
      <c r="J91" s="387">
        <f t="shared" si="14"/>
        <v>0</v>
      </c>
      <c r="K91" s="387">
        <f t="shared" si="14"/>
        <v>0</v>
      </c>
    </row>
    <row r="92" spans="6:11" x14ac:dyDescent="0.2">
      <c r="F92" s="387">
        <f t="shared" ref="F92:K92" si="15">+F53-SUM(F54:F55)</f>
        <v>0</v>
      </c>
      <c r="G92" s="387">
        <f t="shared" si="15"/>
        <v>0</v>
      </c>
      <c r="H92" s="387">
        <f t="shared" si="15"/>
        <v>0</v>
      </c>
      <c r="I92" s="387">
        <f t="shared" si="15"/>
        <v>0</v>
      </c>
      <c r="J92" s="387">
        <f t="shared" si="15"/>
        <v>0</v>
      </c>
      <c r="K92" s="387">
        <f t="shared" si="15"/>
        <v>0</v>
      </c>
    </row>
    <row r="93" spans="6:11" x14ac:dyDescent="0.2">
      <c r="F93" s="387">
        <f t="shared" ref="F93:K93" si="16">+F56-SUM(F57:F58)</f>
        <v>0</v>
      </c>
      <c r="G93" s="387">
        <f t="shared" si="16"/>
        <v>0</v>
      </c>
      <c r="H93" s="387">
        <f t="shared" si="16"/>
        <v>0</v>
      </c>
      <c r="I93" s="387">
        <f t="shared" si="16"/>
        <v>0</v>
      </c>
      <c r="J93" s="387">
        <f t="shared" si="16"/>
        <v>0</v>
      </c>
      <c r="K93" s="387">
        <f t="shared" si="16"/>
        <v>0</v>
      </c>
    </row>
    <row r="94" spans="6:11" x14ac:dyDescent="0.2">
      <c r="F94" s="387">
        <f t="shared" ref="F94:K94" si="17">+F59-SUM(F60:F61)</f>
        <v>0</v>
      </c>
      <c r="G94" s="387">
        <f t="shared" si="17"/>
        <v>0</v>
      </c>
      <c r="H94" s="387">
        <f t="shared" si="17"/>
        <v>0</v>
      </c>
      <c r="I94" s="387">
        <f t="shared" si="17"/>
        <v>0</v>
      </c>
      <c r="J94" s="387">
        <f t="shared" si="17"/>
        <v>0</v>
      </c>
      <c r="K94" s="387">
        <f t="shared" si="17"/>
        <v>0</v>
      </c>
    </row>
    <row r="95" spans="6:11" x14ac:dyDescent="0.2">
      <c r="F95" s="387">
        <f t="shared" ref="F95:K95" si="18">+F63-SUM(F64:F65)</f>
        <v>0</v>
      </c>
      <c r="G95" s="387">
        <f t="shared" si="18"/>
        <v>0</v>
      </c>
      <c r="H95" s="387">
        <f t="shared" si="18"/>
        <v>0</v>
      </c>
      <c r="I95" s="387">
        <f t="shared" si="18"/>
        <v>0</v>
      </c>
      <c r="J95" s="387">
        <f t="shared" si="18"/>
        <v>0</v>
      </c>
      <c r="K95" s="387">
        <f t="shared" si="18"/>
        <v>0</v>
      </c>
    </row>
    <row r="96" spans="6:11" x14ac:dyDescent="0.2">
      <c r="F96" s="387">
        <f t="shared" ref="F96:K96" si="19">+F71-(+F10+F31+F49+F52+F62+F63+F66+F67+F68+F69)</f>
        <v>0</v>
      </c>
      <c r="G96" s="387">
        <f t="shared" si="19"/>
        <v>0</v>
      </c>
      <c r="H96" s="387">
        <f t="shared" si="19"/>
        <v>0</v>
      </c>
      <c r="I96" s="387">
        <f t="shared" si="19"/>
        <v>0</v>
      </c>
      <c r="J96" s="387">
        <f t="shared" si="19"/>
        <v>0</v>
      </c>
      <c r="K96" s="387">
        <f t="shared" si="19"/>
        <v>0</v>
      </c>
    </row>
  </sheetData>
  <mergeCells count="5">
    <mergeCell ref="L3:M3"/>
    <mergeCell ref="F7:H7"/>
    <mergeCell ref="I7:K7"/>
    <mergeCell ref="F4:H5"/>
    <mergeCell ref="B2:H2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62" orientation="portrait" horizontalDpi="300" verticalDpi="300" r:id="rId1"/>
  <headerFooter alignWithMargins="0">
    <oddFooter>&amp;CEkteki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G32"/>
  <sheetViews>
    <sheetView view="pageBreakPreview" zoomScale="80" zoomScaleNormal="70" zoomScaleSheetLayoutView="80" workbookViewId="0">
      <selection activeCell="D78" sqref="D78"/>
    </sheetView>
  </sheetViews>
  <sheetFormatPr defaultRowHeight="12.75" x14ac:dyDescent="0.2"/>
  <cols>
    <col min="1" max="1" width="5.140625" style="574" customWidth="1"/>
    <col min="2" max="2" width="5" style="574" bestFit="1" customWidth="1"/>
    <col min="3" max="3" width="101.5703125" style="574" customWidth="1"/>
    <col min="4" max="4" width="31.5703125" style="574" bestFit="1" customWidth="1"/>
    <col min="5" max="5" width="1.5703125" style="574" customWidth="1"/>
    <col min="6" max="16384" width="9.140625" style="574"/>
  </cols>
  <sheetData>
    <row r="1" spans="1:5" x14ac:dyDescent="0.2">
      <c r="A1" s="572"/>
      <c r="B1" s="573"/>
      <c r="C1" s="573"/>
      <c r="D1" s="630"/>
    </row>
    <row r="2" spans="1:5" x14ac:dyDescent="0.2">
      <c r="A2" s="575"/>
      <c r="B2" s="576" t="s">
        <v>771</v>
      </c>
      <c r="C2" s="577"/>
      <c r="D2" s="631"/>
      <c r="E2" s="578"/>
    </row>
    <row r="3" spans="1:5" x14ac:dyDescent="0.2">
      <c r="A3" s="579"/>
      <c r="B3" s="578"/>
      <c r="C3" s="578"/>
      <c r="D3" s="580"/>
      <c r="E3" s="578"/>
    </row>
    <row r="4" spans="1:5" x14ac:dyDescent="0.2">
      <c r="A4" s="579"/>
      <c r="B4" s="578"/>
      <c r="C4" s="578"/>
      <c r="D4" s="632"/>
      <c r="E4" s="578"/>
    </row>
    <row r="5" spans="1:5" x14ac:dyDescent="0.2">
      <c r="A5" s="581"/>
      <c r="B5" s="582"/>
      <c r="C5" s="582"/>
      <c r="D5" s="633" t="s">
        <v>369</v>
      </c>
      <c r="E5" s="578"/>
    </row>
    <row r="6" spans="1:5" x14ac:dyDescent="0.2">
      <c r="A6" s="579"/>
      <c r="B6" s="583"/>
      <c r="C6" s="584" t="s">
        <v>772</v>
      </c>
      <c r="D6" s="585" t="s">
        <v>1</v>
      </c>
      <c r="E6" s="578"/>
    </row>
    <row r="7" spans="1:5" x14ac:dyDescent="0.2">
      <c r="A7" s="579"/>
      <c r="B7" s="583"/>
      <c r="C7" s="584"/>
      <c r="D7" s="586" t="s">
        <v>390</v>
      </c>
      <c r="E7" s="578"/>
    </row>
    <row r="8" spans="1:5" x14ac:dyDescent="0.2">
      <c r="A8" s="579"/>
      <c r="B8" s="578"/>
      <c r="C8" s="587"/>
      <c r="D8" s="634" t="s">
        <v>528</v>
      </c>
      <c r="E8" s="578"/>
    </row>
    <row r="9" spans="1:5" x14ac:dyDescent="0.2">
      <c r="A9" s="588"/>
      <c r="B9" s="589"/>
      <c r="C9" s="590"/>
      <c r="D9" s="635"/>
      <c r="E9" s="578"/>
    </row>
    <row r="10" spans="1:5" x14ac:dyDescent="0.2">
      <c r="A10" s="579"/>
      <c r="B10" s="591" t="s">
        <v>36</v>
      </c>
      <c r="C10" s="592" t="s">
        <v>773</v>
      </c>
      <c r="D10" s="65">
        <v>18640</v>
      </c>
      <c r="E10" s="578"/>
    </row>
    <row r="11" spans="1:5" x14ac:dyDescent="0.2">
      <c r="A11" s="579"/>
      <c r="B11" s="583" t="s">
        <v>38</v>
      </c>
      <c r="C11" s="592" t="s">
        <v>774</v>
      </c>
      <c r="D11" s="65">
        <v>0</v>
      </c>
      <c r="E11" s="578"/>
    </row>
    <row r="12" spans="1:5" s="594" customFormat="1" x14ac:dyDescent="0.2">
      <c r="A12" s="593"/>
      <c r="B12" s="583" t="s">
        <v>50</v>
      </c>
      <c r="C12" s="592" t="s">
        <v>775</v>
      </c>
      <c r="D12" s="65">
        <v>0</v>
      </c>
      <c r="E12" s="583"/>
    </row>
    <row r="13" spans="1:5" s="594" customFormat="1" x14ac:dyDescent="0.2">
      <c r="A13" s="593"/>
      <c r="B13" s="591" t="s">
        <v>61</v>
      </c>
      <c r="C13" s="595" t="s">
        <v>776</v>
      </c>
      <c r="D13" s="65">
        <v>0</v>
      </c>
      <c r="E13" s="583"/>
    </row>
    <row r="14" spans="1:5" s="594" customFormat="1" ht="25.5" x14ac:dyDescent="0.2">
      <c r="A14" s="593"/>
      <c r="B14" s="591" t="s">
        <v>62</v>
      </c>
      <c r="C14" s="595" t="s">
        <v>777</v>
      </c>
      <c r="D14" s="65">
        <v>5208</v>
      </c>
      <c r="E14" s="583"/>
    </row>
    <row r="15" spans="1:5" s="594" customFormat="1" ht="25.5" x14ac:dyDescent="0.2">
      <c r="A15" s="593"/>
      <c r="B15" s="596" t="s">
        <v>63</v>
      </c>
      <c r="C15" s="592" t="s">
        <v>778</v>
      </c>
      <c r="D15" s="65">
        <v>0</v>
      </c>
      <c r="E15" s="583"/>
    </row>
    <row r="16" spans="1:5" x14ac:dyDescent="0.2">
      <c r="A16" s="579"/>
      <c r="B16" s="596" t="s">
        <v>64</v>
      </c>
      <c r="C16" s="592" t="s">
        <v>779</v>
      </c>
      <c r="D16" s="65">
        <v>0</v>
      </c>
      <c r="E16" s="578"/>
    </row>
    <row r="17" spans="1:7" x14ac:dyDescent="0.2">
      <c r="A17" s="579"/>
      <c r="B17" s="596" t="s">
        <v>77</v>
      </c>
      <c r="C17" s="592" t="s">
        <v>780</v>
      </c>
      <c r="D17" s="65">
        <v>0</v>
      </c>
      <c r="E17" s="578"/>
    </row>
    <row r="18" spans="1:7" x14ac:dyDescent="0.2">
      <c r="A18" s="579"/>
      <c r="B18" s="596" t="s">
        <v>80</v>
      </c>
      <c r="C18" s="592" t="s">
        <v>781</v>
      </c>
      <c r="D18" s="65">
        <v>-4770</v>
      </c>
      <c r="E18" s="578"/>
      <c r="G18" s="597"/>
    </row>
    <row r="19" spans="1:7" x14ac:dyDescent="0.2">
      <c r="A19" s="579"/>
      <c r="B19" s="596" t="s">
        <v>81</v>
      </c>
      <c r="C19" s="598" t="s">
        <v>782</v>
      </c>
      <c r="D19" s="65">
        <f>SUM(D10:D18)</f>
        <v>19078</v>
      </c>
      <c r="E19" s="578"/>
    </row>
    <row r="20" spans="1:7" x14ac:dyDescent="0.2">
      <c r="A20" s="579"/>
      <c r="B20" s="583" t="s">
        <v>82</v>
      </c>
      <c r="C20" s="599" t="s">
        <v>783</v>
      </c>
      <c r="D20" s="65">
        <f>SUM(D21:D24)</f>
        <v>91400</v>
      </c>
      <c r="E20" s="578"/>
    </row>
    <row r="21" spans="1:7" x14ac:dyDescent="0.2">
      <c r="A21" s="579"/>
      <c r="B21" s="600" t="s">
        <v>4</v>
      </c>
      <c r="C21" s="601" t="s">
        <v>784</v>
      </c>
      <c r="D21" s="602">
        <v>301</v>
      </c>
      <c r="E21" s="578"/>
    </row>
    <row r="22" spans="1:7" x14ac:dyDescent="0.2">
      <c r="A22" s="579"/>
      <c r="B22" s="603" t="s">
        <v>21</v>
      </c>
      <c r="C22" s="604" t="s">
        <v>785</v>
      </c>
      <c r="D22" s="602">
        <v>0</v>
      </c>
      <c r="E22" s="578"/>
    </row>
    <row r="23" spans="1:7" x14ac:dyDescent="0.2">
      <c r="A23" s="579"/>
      <c r="B23" s="603" t="s">
        <v>66</v>
      </c>
      <c r="C23" s="604" t="s">
        <v>786</v>
      </c>
      <c r="D23" s="602">
        <v>0</v>
      </c>
      <c r="E23" s="578"/>
    </row>
    <row r="24" spans="1:7" x14ac:dyDescent="0.2">
      <c r="A24" s="579"/>
      <c r="B24" s="600" t="s">
        <v>67</v>
      </c>
      <c r="C24" s="605" t="s">
        <v>74</v>
      </c>
      <c r="D24" s="602">
        <v>91099</v>
      </c>
      <c r="E24" s="578"/>
    </row>
    <row r="25" spans="1:7" s="594" customFormat="1" x14ac:dyDescent="0.2">
      <c r="A25" s="593"/>
      <c r="B25" s="583"/>
      <c r="C25" s="599"/>
      <c r="D25" s="602"/>
      <c r="E25" s="583"/>
    </row>
    <row r="26" spans="1:7" s="594" customFormat="1" x14ac:dyDescent="0.2">
      <c r="A26" s="593"/>
      <c r="B26" s="591" t="s">
        <v>85</v>
      </c>
      <c r="C26" s="606" t="s">
        <v>787</v>
      </c>
      <c r="D26" s="65">
        <f>+D19+D20</f>
        <v>110478</v>
      </c>
      <c r="E26" s="583"/>
    </row>
    <row r="27" spans="1:7" x14ac:dyDescent="0.2">
      <c r="A27" s="607"/>
      <c r="B27" s="608"/>
      <c r="C27" s="609"/>
      <c r="D27" s="610"/>
      <c r="E27" s="578"/>
    </row>
    <row r="30" spans="1:7" x14ac:dyDescent="0.2">
      <c r="D30" s="597">
        <f>+D26-D19-D20</f>
        <v>0</v>
      </c>
    </row>
    <row r="31" spans="1:7" x14ac:dyDescent="0.2">
      <c r="D31" s="597">
        <f>+D19-SUM(D10:D18)</f>
        <v>0</v>
      </c>
    </row>
    <row r="32" spans="1:7" x14ac:dyDescent="0.2">
      <c r="D32" s="597">
        <f>+D20-SUM(D21:D24)</f>
        <v>0</v>
      </c>
    </row>
  </sheetData>
  <pageMargins left="0.51181102362204722" right="0.55118110236220474" top="0.98425196850393704" bottom="0.98425196850393704" header="0.51181102362204722" footer="0.51181102362204722"/>
  <pageSetup paperSize="9" scale="64" orientation="portrait" r:id="rId1"/>
  <headerFooter alignWithMargins="0">
    <oddFooter>&amp;CEkteki dipnotlar bu finansal tabloların tamamlayıcısıdır.
14</oddFooter>
    <evenFooter>&amp;L&amp;"calibri,Regular"&amp;10Genele Açık / Public</evenFooter>
    <firstFooter>&amp;L&amp;"calibri,Regular"&amp;10Genele Açık / Public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>
      <selection activeCell="D78" sqref="D78"/>
    </sheetView>
  </sheetViews>
  <sheetFormatPr defaultRowHeight="20.100000000000001" customHeight="1" x14ac:dyDescent="0.35"/>
  <cols>
    <col min="1" max="1" width="2.28515625" style="72" customWidth="1"/>
    <col min="2" max="2" width="2.7109375" style="72" customWidth="1"/>
    <col min="3" max="3" width="6.85546875" style="93" bestFit="1" customWidth="1"/>
    <col min="4" max="4" width="48.7109375" style="72" customWidth="1"/>
    <col min="5" max="5" width="9.140625" style="72" customWidth="1"/>
    <col min="6" max="6" width="13.140625" style="72" customWidth="1"/>
    <col min="7" max="7" width="16.28515625" style="72" customWidth="1"/>
    <col min="8" max="8" width="11.85546875" style="72" customWidth="1"/>
    <col min="9" max="9" width="13" style="72" customWidth="1"/>
    <col min="10" max="13" width="11.85546875" style="72" customWidth="1"/>
    <col min="14" max="14" width="11.85546875" style="73" customWidth="1"/>
    <col min="15" max="15" width="11.85546875" style="72" customWidth="1"/>
    <col min="16" max="16" width="14.7109375" style="72" customWidth="1"/>
    <col min="17" max="17" width="15.7109375" style="72" customWidth="1"/>
    <col min="18" max="18" width="17.7109375" style="72" customWidth="1"/>
    <col min="19" max="19" width="13.7109375" style="72" customWidth="1"/>
    <col min="20" max="20" width="12.140625" style="72" customWidth="1"/>
    <col min="21" max="21" width="13" style="72" customWidth="1"/>
    <col min="22" max="22" width="1.28515625" style="72" customWidth="1"/>
    <col min="23" max="23" width="11.7109375" style="72" customWidth="1"/>
    <col min="24" max="26" width="9.140625" style="72"/>
    <col min="27" max="27" width="20.140625" style="72" bestFit="1" customWidth="1"/>
    <col min="28" max="16384" width="9.140625" style="72"/>
  </cols>
  <sheetData>
    <row r="2" spans="2:28" ht="15" customHeight="1" x14ac:dyDescent="0.35">
      <c r="B2" s="67"/>
      <c r="C2" s="68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9"/>
      <c r="P2" s="70"/>
      <c r="Q2" s="70"/>
      <c r="R2" s="70"/>
      <c r="S2" s="70"/>
      <c r="T2" s="70"/>
      <c r="U2" s="71"/>
    </row>
    <row r="3" spans="2:28" ht="20.100000000000001" customHeight="1" x14ac:dyDescent="0.35">
      <c r="B3" s="810" t="s">
        <v>380</v>
      </c>
      <c r="C3" s="811"/>
      <c r="D3" s="811"/>
      <c r="E3" s="811"/>
      <c r="F3" s="811"/>
      <c r="G3" s="811"/>
      <c r="H3" s="1"/>
      <c r="I3" s="1"/>
      <c r="J3" s="1"/>
      <c r="K3" s="1"/>
      <c r="L3" s="1"/>
      <c r="M3" s="1"/>
      <c r="N3" s="1"/>
      <c r="O3" s="2"/>
      <c r="P3" s="73"/>
      <c r="Q3" s="73"/>
      <c r="R3" s="73"/>
      <c r="S3" s="73"/>
      <c r="T3" s="73"/>
      <c r="U3" s="74"/>
    </row>
    <row r="4" spans="2:28" ht="15" customHeight="1" x14ac:dyDescent="0.35">
      <c r="B4" s="75"/>
      <c r="C4" s="3"/>
      <c r="D4" s="813"/>
      <c r="E4" s="813"/>
      <c r="F4" s="814"/>
      <c r="G4" s="76"/>
      <c r="H4" s="76"/>
      <c r="I4" s="76"/>
      <c r="J4" s="76"/>
      <c r="K4" s="76"/>
      <c r="L4" s="2"/>
      <c r="M4" s="2"/>
      <c r="O4" s="2"/>
      <c r="P4" s="73"/>
      <c r="Q4" s="73"/>
      <c r="R4" s="73"/>
      <c r="S4" s="73"/>
      <c r="T4" s="73"/>
      <c r="U4" s="74"/>
    </row>
    <row r="5" spans="2:28" ht="16.5" customHeight="1" x14ac:dyDescent="0.35">
      <c r="B5" s="75"/>
      <c r="C5" s="3"/>
      <c r="D5" s="811"/>
      <c r="E5" s="811"/>
      <c r="F5" s="811"/>
      <c r="G5" s="1"/>
      <c r="H5" s="77"/>
      <c r="I5" s="77"/>
      <c r="J5" s="77"/>
      <c r="K5" s="76"/>
      <c r="L5" s="2"/>
      <c r="M5" s="812" t="s">
        <v>369</v>
      </c>
      <c r="N5" s="812"/>
      <c r="O5" s="812"/>
      <c r="P5" s="73"/>
      <c r="Q5" s="73"/>
      <c r="R5" s="73"/>
      <c r="S5" s="73"/>
      <c r="T5" s="73"/>
      <c r="U5" s="74"/>
    </row>
    <row r="6" spans="2:28" ht="14.25" customHeight="1" x14ac:dyDescent="0.35">
      <c r="B6" s="75"/>
      <c r="C6" s="78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73"/>
      <c r="Q6" s="73"/>
      <c r="R6" s="73"/>
      <c r="S6" s="73"/>
      <c r="T6" s="73"/>
      <c r="U6" s="74"/>
    </row>
    <row r="7" spans="2:28" ht="73.5" customHeight="1" x14ac:dyDescent="0.35">
      <c r="B7" s="67"/>
      <c r="C7" s="68"/>
      <c r="D7" s="230"/>
      <c r="E7" s="221"/>
      <c r="F7" s="215"/>
      <c r="G7" s="216"/>
      <c r="H7" s="216"/>
      <c r="I7" s="216"/>
      <c r="J7" s="815" t="s">
        <v>541</v>
      </c>
      <c r="K7" s="816"/>
      <c r="L7" s="817"/>
      <c r="M7" s="815" t="s">
        <v>542</v>
      </c>
      <c r="N7" s="816"/>
      <c r="O7" s="817"/>
      <c r="P7" s="217"/>
      <c r="Q7" s="217"/>
      <c r="R7" s="217"/>
      <c r="S7" s="217"/>
      <c r="T7" s="217"/>
      <c r="U7" s="218"/>
    </row>
    <row r="8" spans="2:28" s="82" customFormat="1" ht="93.75" x14ac:dyDescent="0.2">
      <c r="B8" s="79"/>
      <c r="C8" s="80"/>
      <c r="D8" s="231" t="s">
        <v>181</v>
      </c>
      <c r="E8" s="222" t="s">
        <v>2</v>
      </c>
      <c r="F8" s="214" t="s">
        <v>99</v>
      </c>
      <c r="G8" s="214" t="s">
        <v>101</v>
      </c>
      <c r="H8" s="214" t="s">
        <v>102</v>
      </c>
      <c r="I8" s="214" t="s">
        <v>103</v>
      </c>
      <c r="J8" s="214">
        <v>1</v>
      </c>
      <c r="K8" s="214">
        <v>2</v>
      </c>
      <c r="L8" s="214">
        <v>3</v>
      </c>
      <c r="M8" s="214">
        <v>4</v>
      </c>
      <c r="N8" s="214">
        <v>5</v>
      </c>
      <c r="O8" s="214">
        <v>6</v>
      </c>
      <c r="P8" s="214" t="s">
        <v>543</v>
      </c>
      <c r="Q8" s="214" t="s">
        <v>333</v>
      </c>
      <c r="R8" s="214" t="s">
        <v>544</v>
      </c>
      <c r="S8" s="214" t="s">
        <v>545</v>
      </c>
      <c r="T8" s="214" t="s">
        <v>474</v>
      </c>
      <c r="U8" s="214" t="s">
        <v>208</v>
      </c>
      <c r="V8" s="81"/>
      <c r="W8" s="81"/>
    </row>
    <row r="9" spans="2:28" ht="19.5" hidden="1" x14ac:dyDescent="0.35">
      <c r="B9" s="75"/>
      <c r="C9" s="3"/>
      <c r="D9" s="232" t="s">
        <v>71</v>
      </c>
      <c r="E9" s="223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219"/>
      <c r="T9" s="219"/>
      <c r="U9" s="219"/>
      <c r="V9" s="83"/>
      <c r="W9" s="83"/>
    </row>
    <row r="10" spans="2:28" ht="15.75" hidden="1" customHeight="1" x14ac:dyDescent="0.35">
      <c r="B10" s="75"/>
      <c r="C10" s="3"/>
      <c r="D10" s="232" t="s">
        <v>390</v>
      </c>
      <c r="E10" s="223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83"/>
      <c r="W10" s="83"/>
    </row>
    <row r="11" spans="2:28" ht="15.75" hidden="1" customHeight="1" x14ac:dyDescent="0.35">
      <c r="B11" s="75"/>
      <c r="C11" s="3"/>
      <c r="D11" s="232" t="s">
        <v>539</v>
      </c>
      <c r="E11" s="224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83"/>
      <c r="W11" s="83"/>
    </row>
    <row r="12" spans="2:28" s="88" customFormat="1" ht="18.75" hidden="1" customHeight="1" x14ac:dyDescent="0.35">
      <c r="B12" s="86"/>
      <c r="C12" s="370" t="s">
        <v>36</v>
      </c>
      <c r="D12" s="352" t="s">
        <v>346</v>
      </c>
      <c r="E12" s="224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87"/>
      <c r="W12" s="87"/>
      <c r="AA12" s="386">
        <f>SUM(F12:R12)-S12</f>
        <v>0</v>
      </c>
      <c r="AB12" s="386">
        <f>+U12-S12-T12</f>
        <v>0</v>
      </c>
    </row>
    <row r="13" spans="2:28" s="88" customFormat="1" ht="18.75" hidden="1" customHeight="1" x14ac:dyDescent="0.35">
      <c r="B13" s="86"/>
      <c r="C13" s="371" t="s">
        <v>38</v>
      </c>
      <c r="D13" s="372" t="s">
        <v>347</v>
      </c>
      <c r="E13" s="224"/>
      <c r="F13" s="327"/>
      <c r="G13" s="327"/>
      <c r="H13" s="327"/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7"/>
      <c r="U13" s="327"/>
      <c r="V13" s="87"/>
      <c r="W13" s="87"/>
      <c r="AA13" s="386">
        <f t="shared" ref="AA13:AA49" si="0">SUM(F13:R13)-S13</f>
        <v>0</v>
      </c>
      <c r="AB13" s="386">
        <f t="shared" ref="AB13:AB49" si="1">+U13-S13-T13</f>
        <v>0</v>
      </c>
    </row>
    <row r="14" spans="2:28" ht="18.75" hidden="1" customHeight="1" x14ac:dyDescent="0.35">
      <c r="B14" s="75"/>
      <c r="C14" s="373" t="s">
        <v>39</v>
      </c>
      <c r="D14" s="374" t="s">
        <v>348</v>
      </c>
      <c r="E14" s="224"/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83"/>
      <c r="W14" s="83"/>
      <c r="AA14" s="386">
        <f t="shared" si="0"/>
        <v>0</v>
      </c>
      <c r="AB14" s="386">
        <f t="shared" si="1"/>
        <v>0</v>
      </c>
    </row>
    <row r="15" spans="2:28" ht="18.75" hidden="1" customHeight="1" x14ac:dyDescent="0.35">
      <c r="B15" s="75"/>
      <c r="C15" s="373" t="s">
        <v>40</v>
      </c>
      <c r="D15" s="374" t="s">
        <v>349</v>
      </c>
      <c r="E15" s="224"/>
      <c r="F15" s="339"/>
      <c r="G15" s="339"/>
      <c r="H15" s="339"/>
      <c r="I15" s="339"/>
      <c r="J15" s="339"/>
      <c r="K15" s="339"/>
      <c r="L15" s="339"/>
      <c r="M15" s="339"/>
      <c r="N15" s="339"/>
      <c r="O15" s="339"/>
      <c r="P15" s="339"/>
      <c r="Q15" s="339"/>
      <c r="R15" s="339"/>
      <c r="S15" s="339"/>
      <c r="T15" s="339"/>
      <c r="U15" s="339"/>
      <c r="V15" s="83"/>
      <c r="W15" s="83"/>
      <c r="AA15" s="386">
        <f t="shared" si="0"/>
        <v>0</v>
      </c>
      <c r="AB15" s="386">
        <f t="shared" si="1"/>
        <v>0</v>
      </c>
    </row>
    <row r="16" spans="2:28" s="88" customFormat="1" ht="18.75" hidden="1" customHeight="1" x14ac:dyDescent="0.35">
      <c r="B16" s="86"/>
      <c r="C16" s="371" t="s">
        <v>50</v>
      </c>
      <c r="D16" s="375" t="s">
        <v>350</v>
      </c>
      <c r="E16" s="224"/>
      <c r="F16" s="325"/>
      <c r="G16" s="325"/>
      <c r="H16" s="325"/>
      <c r="I16" s="325"/>
      <c r="J16" s="325"/>
      <c r="K16" s="325"/>
      <c r="L16" s="325"/>
      <c r="M16" s="325"/>
      <c r="N16" s="325"/>
      <c r="O16" s="325"/>
      <c r="P16" s="325"/>
      <c r="Q16" s="325"/>
      <c r="R16" s="325"/>
      <c r="S16" s="325"/>
      <c r="T16" s="325"/>
      <c r="U16" s="325"/>
      <c r="V16" s="87"/>
      <c r="W16" s="87"/>
      <c r="AA16" s="386">
        <f t="shared" si="0"/>
        <v>0</v>
      </c>
      <c r="AB16" s="386">
        <f t="shared" si="1"/>
        <v>0</v>
      </c>
    </row>
    <row r="17" spans="2:28" ht="18.75" hidden="1" customHeight="1" x14ac:dyDescent="0.35">
      <c r="B17" s="75"/>
      <c r="C17" s="370" t="s">
        <v>61</v>
      </c>
      <c r="D17" s="374" t="s">
        <v>532</v>
      </c>
      <c r="E17" s="225"/>
      <c r="F17" s="323"/>
      <c r="G17" s="323"/>
      <c r="H17" s="323"/>
      <c r="I17" s="323"/>
      <c r="J17" s="323"/>
      <c r="K17" s="323"/>
      <c r="L17" s="323"/>
      <c r="M17" s="323"/>
      <c r="N17" s="323"/>
      <c r="O17" s="323"/>
      <c r="P17" s="323"/>
      <c r="Q17" s="323"/>
      <c r="R17" s="323"/>
      <c r="S17" s="323"/>
      <c r="T17" s="323"/>
      <c r="U17" s="323"/>
      <c r="V17" s="83"/>
      <c r="W17" s="83"/>
      <c r="AA17" s="386">
        <f t="shared" si="0"/>
        <v>0</v>
      </c>
      <c r="AB17" s="386">
        <f t="shared" si="1"/>
        <v>0</v>
      </c>
    </row>
    <row r="18" spans="2:28" s="88" customFormat="1" ht="18.75" hidden="1" customHeight="1" x14ac:dyDescent="0.35">
      <c r="B18" s="86"/>
      <c r="C18" s="371" t="s">
        <v>62</v>
      </c>
      <c r="D18" s="376" t="s">
        <v>533</v>
      </c>
      <c r="E18" s="226"/>
      <c r="F18" s="327"/>
      <c r="G18" s="327"/>
      <c r="H18" s="327"/>
      <c r="I18" s="327"/>
      <c r="J18" s="327"/>
      <c r="K18" s="327"/>
      <c r="L18" s="327"/>
      <c r="M18" s="327"/>
      <c r="N18" s="327"/>
      <c r="O18" s="327"/>
      <c r="P18" s="327"/>
      <c r="Q18" s="327"/>
      <c r="R18" s="327"/>
      <c r="S18" s="327"/>
      <c r="T18" s="327"/>
      <c r="U18" s="327"/>
      <c r="V18" s="87"/>
      <c r="W18" s="87"/>
      <c r="AA18" s="386">
        <f t="shared" si="0"/>
        <v>0</v>
      </c>
      <c r="AB18" s="386">
        <f t="shared" si="1"/>
        <v>0</v>
      </c>
    </row>
    <row r="19" spans="2:28" s="88" customFormat="1" ht="18.75" hidden="1" customHeight="1" x14ac:dyDescent="0.35">
      <c r="B19" s="86"/>
      <c r="C19" s="370" t="s">
        <v>63</v>
      </c>
      <c r="D19" s="377" t="s">
        <v>534</v>
      </c>
      <c r="E19" s="226"/>
      <c r="F19" s="325"/>
      <c r="G19" s="325"/>
      <c r="H19" s="325"/>
      <c r="I19" s="325"/>
      <c r="J19" s="325"/>
      <c r="K19" s="325"/>
      <c r="L19" s="325"/>
      <c r="M19" s="325"/>
      <c r="N19" s="325"/>
      <c r="O19" s="325"/>
      <c r="P19" s="325"/>
      <c r="Q19" s="325"/>
      <c r="R19" s="325"/>
      <c r="S19" s="325"/>
      <c r="T19" s="325"/>
      <c r="U19" s="325"/>
      <c r="V19" s="87"/>
      <c r="W19" s="87"/>
      <c r="AA19" s="386">
        <f t="shared" si="0"/>
        <v>0</v>
      </c>
      <c r="AB19" s="386">
        <f t="shared" si="1"/>
        <v>0</v>
      </c>
    </row>
    <row r="20" spans="2:28" s="88" customFormat="1" ht="18.75" hidden="1" customHeight="1" x14ac:dyDescent="0.35">
      <c r="B20" s="86"/>
      <c r="C20" s="370" t="s">
        <v>64</v>
      </c>
      <c r="D20" s="378" t="s">
        <v>185</v>
      </c>
      <c r="E20" s="225"/>
      <c r="F20" s="325"/>
      <c r="G20" s="325"/>
      <c r="H20" s="325"/>
      <c r="I20" s="325"/>
      <c r="J20" s="325"/>
      <c r="K20" s="325"/>
      <c r="L20" s="325"/>
      <c r="M20" s="325"/>
      <c r="N20" s="325"/>
      <c r="O20" s="325"/>
      <c r="P20" s="325"/>
      <c r="Q20" s="325"/>
      <c r="R20" s="325"/>
      <c r="S20" s="325"/>
      <c r="T20" s="325"/>
      <c r="U20" s="325"/>
      <c r="V20" s="87"/>
      <c r="W20" s="87"/>
      <c r="AA20" s="386">
        <f t="shared" si="0"/>
        <v>0</v>
      </c>
      <c r="AB20" s="386">
        <f t="shared" si="1"/>
        <v>0</v>
      </c>
    </row>
    <row r="21" spans="2:28" s="88" customFormat="1" ht="18.75" hidden="1" customHeight="1" x14ac:dyDescent="0.35">
      <c r="B21" s="86"/>
      <c r="C21" s="370" t="s">
        <v>77</v>
      </c>
      <c r="D21" s="376" t="s">
        <v>535</v>
      </c>
      <c r="E21" s="225"/>
      <c r="F21" s="327"/>
      <c r="G21" s="327"/>
      <c r="H21" s="327"/>
      <c r="I21" s="327"/>
      <c r="J21" s="327"/>
      <c r="K21" s="327"/>
      <c r="L21" s="327"/>
      <c r="M21" s="327"/>
      <c r="N21" s="327"/>
      <c r="O21" s="327"/>
      <c r="P21" s="327"/>
      <c r="Q21" s="327"/>
      <c r="R21" s="327"/>
      <c r="S21" s="325"/>
      <c r="T21" s="327"/>
      <c r="U21" s="325"/>
      <c r="V21" s="87"/>
      <c r="W21" s="87"/>
      <c r="AA21" s="386">
        <f t="shared" si="0"/>
        <v>0</v>
      </c>
      <c r="AB21" s="386">
        <f t="shared" si="1"/>
        <v>0</v>
      </c>
    </row>
    <row r="22" spans="2:28" ht="18.75" hidden="1" customHeight="1" x14ac:dyDescent="0.35">
      <c r="B22" s="75"/>
      <c r="C22" s="370" t="s">
        <v>80</v>
      </c>
      <c r="D22" s="376" t="s">
        <v>536</v>
      </c>
      <c r="E22" s="227"/>
      <c r="F22" s="323"/>
      <c r="G22" s="323"/>
      <c r="H22" s="323"/>
      <c r="I22" s="323"/>
      <c r="J22" s="323"/>
      <c r="K22" s="323"/>
      <c r="L22" s="323"/>
      <c r="M22" s="323"/>
      <c r="N22" s="323"/>
      <c r="O22" s="323"/>
      <c r="P22" s="323"/>
      <c r="Q22" s="323"/>
      <c r="R22" s="323"/>
      <c r="S22" s="323"/>
      <c r="T22" s="323"/>
      <c r="U22" s="323"/>
      <c r="V22" s="83"/>
      <c r="W22" s="83"/>
      <c r="AA22" s="386">
        <f t="shared" si="0"/>
        <v>0</v>
      </c>
      <c r="AB22" s="386">
        <f t="shared" si="1"/>
        <v>0</v>
      </c>
    </row>
    <row r="23" spans="2:28" ht="18.75" hidden="1" customHeight="1" x14ac:dyDescent="0.35">
      <c r="B23" s="75"/>
      <c r="C23" s="371" t="s">
        <v>81</v>
      </c>
      <c r="D23" s="376" t="s">
        <v>537</v>
      </c>
      <c r="E23" s="227"/>
      <c r="F23" s="323"/>
      <c r="G23" s="323"/>
      <c r="H23" s="323"/>
      <c r="I23" s="323"/>
      <c r="J23" s="323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23"/>
      <c r="V23" s="83"/>
      <c r="W23" s="83"/>
      <c r="AA23" s="386">
        <f t="shared" si="0"/>
        <v>0</v>
      </c>
      <c r="AB23" s="386">
        <f t="shared" si="1"/>
        <v>0</v>
      </c>
    </row>
    <row r="24" spans="2:28" s="88" customFormat="1" ht="18.75" hidden="1" customHeight="1" x14ac:dyDescent="0.35">
      <c r="B24" s="86"/>
      <c r="C24" s="371" t="s">
        <v>82</v>
      </c>
      <c r="D24" s="376" t="s">
        <v>182</v>
      </c>
      <c r="E24" s="224"/>
      <c r="F24" s="327"/>
      <c r="G24" s="327"/>
      <c r="H24" s="327"/>
      <c r="I24" s="327"/>
      <c r="J24" s="327"/>
      <c r="K24" s="327"/>
      <c r="L24" s="327"/>
      <c r="M24" s="327"/>
      <c r="N24" s="327"/>
      <c r="O24" s="327"/>
      <c r="P24" s="327"/>
      <c r="Q24" s="325"/>
      <c r="R24" s="327"/>
      <c r="S24" s="327"/>
      <c r="T24" s="327"/>
      <c r="U24" s="325"/>
      <c r="V24" s="87"/>
      <c r="W24" s="87"/>
      <c r="AA24" s="386">
        <f t="shared" si="0"/>
        <v>0</v>
      </c>
      <c r="AB24" s="386">
        <f t="shared" si="1"/>
        <v>0</v>
      </c>
    </row>
    <row r="25" spans="2:28" s="88" customFormat="1" ht="18.75" hidden="1" customHeight="1" x14ac:dyDescent="0.35">
      <c r="B25" s="86"/>
      <c r="C25" s="379" t="s">
        <v>200</v>
      </c>
      <c r="D25" s="376" t="s">
        <v>183</v>
      </c>
      <c r="E25" s="228"/>
      <c r="F25" s="327"/>
      <c r="G25" s="327"/>
      <c r="H25" s="327"/>
      <c r="I25" s="327"/>
      <c r="J25" s="327"/>
      <c r="K25" s="327"/>
      <c r="L25" s="327"/>
      <c r="M25" s="327"/>
      <c r="N25" s="327"/>
      <c r="O25" s="327"/>
      <c r="P25" s="327"/>
      <c r="Q25" s="327"/>
      <c r="R25" s="327"/>
      <c r="S25" s="327"/>
      <c r="T25" s="327"/>
      <c r="U25" s="327"/>
      <c r="V25" s="87"/>
      <c r="W25" s="87"/>
      <c r="AA25" s="386">
        <f t="shared" si="0"/>
        <v>0</v>
      </c>
      <c r="AB25" s="386">
        <f t="shared" si="1"/>
        <v>0</v>
      </c>
    </row>
    <row r="26" spans="2:28" s="88" customFormat="1" ht="19.5" hidden="1" x14ac:dyDescent="0.35">
      <c r="B26" s="86"/>
      <c r="C26" s="379" t="s">
        <v>201</v>
      </c>
      <c r="D26" s="376" t="s">
        <v>184</v>
      </c>
      <c r="E26" s="224"/>
      <c r="F26" s="327"/>
      <c r="G26" s="327"/>
      <c r="H26" s="327"/>
      <c r="I26" s="327"/>
      <c r="J26" s="327"/>
      <c r="K26" s="327"/>
      <c r="L26" s="327"/>
      <c r="M26" s="327"/>
      <c r="N26" s="327"/>
      <c r="O26" s="327"/>
      <c r="P26" s="327"/>
      <c r="Q26" s="327"/>
      <c r="R26" s="327"/>
      <c r="S26" s="327"/>
      <c r="T26" s="327"/>
      <c r="U26" s="327"/>
      <c r="V26" s="87"/>
      <c r="W26" s="87"/>
      <c r="AA26" s="386">
        <f t="shared" si="0"/>
        <v>0</v>
      </c>
      <c r="AB26" s="386">
        <f t="shared" si="1"/>
        <v>0</v>
      </c>
    </row>
    <row r="27" spans="2:28" s="88" customFormat="1" ht="18.75" hidden="1" customHeight="1" x14ac:dyDescent="0.35">
      <c r="B27" s="86"/>
      <c r="C27" s="379" t="s">
        <v>202</v>
      </c>
      <c r="D27" s="376" t="s">
        <v>20</v>
      </c>
      <c r="E27" s="224"/>
      <c r="F27" s="327"/>
      <c r="G27" s="327"/>
      <c r="H27" s="327"/>
      <c r="I27" s="327"/>
      <c r="J27" s="327"/>
      <c r="K27" s="327"/>
      <c r="L27" s="327"/>
      <c r="M27" s="327"/>
      <c r="N27" s="327"/>
      <c r="O27" s="327"/>
      <c r="P27" s="327"/>
      <c r="Q27" s="327"/>
      <c r="R27" s="327"/>
      <c r="S27" s="327"/>
      <c r="T27" s="327"/>
      <c r="U27" s="327"/>
      <c r="V27" s="87"/>
      <c r="W27" s="87"/>
      <c r="AA27" s="386">
        <f t="shared" si="0"/>
        <v>0</v>
      </c>
      <c r="AB27" s="386">
        <f t="shared" si="1"/>
        <v>0</v>
      </c>
    </row>
    <row r="28" spans="2:28" s="88" customFormat="1" ht="19.5" hidden="1" x14ac:dyDescent="0.35">
      <c r="B28" s="328"/>
      <c r="C28" s="380"/>
      <c r="D28" s="381" t="s">
        <v>538</v>
      </c>
      <c r="E28" s="384"/>
      <c r="F28" s="330"/>
      <c r="G28" s="330"/>
      <c r="H28" s="330"/>
      <c r="I28" s="330"/>
      <c r="J28" s="330"/>
      <c r="K28" s="330"/>
      <c r="L28" s="330"/>
      <c r="M28" s="330"/>
      <c r="N28" s="330"/>
      <c r="O28" s="330"/>
      <c r="P28" s="330"/>
      <c r="Q28" s="330"/>
      <c r="R28" s="330"/>
      <c r="S28" s="330"/>
      <c r="T28" s="330"/>
      <c r="U28" s="330"/>
      <c r="V28" s="87"/>
      <c r="W28" s="87"/>
      <c r="AA28" s="386">
        <f t="shared" si="0"/>
        <v>0</v>
      </c>
      <c r="AB28" s="386">
        <f t="shared" si="1"/>
        <v>0</v>
      </c>
    </row>
    <row r="29" spans="2:28" s="88" customFormat="1" ht="19.5" x14ac:dyDescent="0.35">
      <c r="B29" s="86"/>
      <c r="C29" s="370"/>
      <c r="D29" s="382"/>
      <c r="E29" s="224"/>
      <c r="F29" s="327"/>
      <c r="G29" s="327"/>
      <c r="H29" s="327"/>
      <c r="I29" s="327"/>
      <c r="J29" s="327"/>
      <c r="K29" s="327"/>
      <c r="L29" s="327"/>
      <c r="M29" s="327"/>
      <c r="N29" s="327"/>
      <c r="O29" s="327"/>
      <c r="P29" s="327"/>
      <c r="Q29" s="327"/>
      <c r="R29" s="327"/>
      <c r="S29" s="327"/>
      <c r="T29" s="327"/>
      <c r="U29" s="327"/>
      <c r="V29" s="87"/>
      <c r="W29" s="87"/>
      <c r="AA29" s="386">
        <f t="shared" si="0"/>
        <v>0</v>
      </c>
      <c r="AB29" s="386">
        <f t="shared" si="1"/>
        <v>0</v>
      </c>
    </row>
    <row r="30" spans="2:28" s="88" customFormat="1" ht="19.5" x14ac:dyDescent="0.35">
      <c r="B30" s="86"/>
      <c r="C30" s="370"/>
      <c r="D30" s="383" t="s">
        <v>0</v>
      </c>
      <c r="E30" s="224"/>
      <c r="F30" s="327"/>
      <c r="G30" s="327"/>
      <c r="H30" s="327"/>
      <c r="I30" s="327"/>
      <c r="J30" s="327"/>
      <c r="K30" s="327"/>
      <c r="L30" s="327"/>
      <c r="M30" s="327"/>
      <c r="N30" s="327"/>
      <c r="O30" s="327"/>
      <c r="P30" s="327"/>
      <c r="Q30" s="327"/>
      <c r="R30" s="327"/>
      <c r="S30" s="327"/>
      <c r="T30" s="327"/>
      <c r="U30" s="327"/>
      <c r="V30" s="87"/>
      <c r="W30" s="87"/>
      <c r="AA30" s="386">
        <f t="shared" si="0"/>
        <v>0</v>
      </c>
      <c r="AB30" s="386">
        <f t="shared" si="1"/>
        <v>0</v>
      </c>
    </row>
    <row r="31" spans="2:28" s="88" customFormat="1" ht="19.5" x14ac:dyDescent="0.35">
      <c r="B31" s="86"/>
      <c r="C31" s="370"/>
      <c r="D31" s="232" t="s">
        <v>390</v>
      </c>
      <c r="E31" s="224"/>
      <c r="F31" s="327"/>
      <c r="G31" s="327"/>
      <c r="H31" s="327"/>
      <c r="I31" s="327"/>
      <c r="J31" s="327"/>
      <c r="K31" s="327"/>
      <c r="L31" s="327"/>
      <c r="M31" s="327"/>
      <c r="N31" s="327"/>
      <c r="O31" s="327"/>
      <c r="P31" s="327"/>
      <c r="Q31" s="327"/>
      <c r="R31" s="327"/>
      <c r="S31" s="327"/>
      <c r="T31" s="327"/>
      <c r="U31" s="327"/>
      <c r="V31" s="87"/>
      <c r="W31" s="87"/>
      <c r="AA31" s="386">
        <f t="shared" si="0"/>
        <v>0</v>
      </c>
      <c r="AB31" s="386">
        <f t="shared" si="1"/>
        <v>0</v>
      </c>
    </row>
    <row r="32" spans="2:28" s="88" customFormat="1" ht="19.5" x14ac:dyDescent="0.35">
      <c r="B32" s="86"/>
      <c r="C32" s="370"/>
      <c r="D32" s="232" t="s">
        <v>540</v>
      </c>
      <c r="E32" s="224"/>
      <c r="F32" s="327"/>
      <c r="G32" s="327"/>
      <c r="H32" s="327"/>
      <c r="I32" s="327"/>
      <c r="J32" s="327"/>
      <c r="K32" s="327"/>
      <c r="L32" s="327"/>
      <c r="M32" s="327"/>
      <c r="N32" s="327"/>
      <c r="O32" s="327"/>
      <c r="P32" s="327"/>
      <c r="Q32" s="327"/>
      <c r="R32" s="327"/>
      <c r="S32" s="327"/>
      <c r="T32" s="327"/>
      <c r="U32" s="327"/>
      <c r="V32" s="87"/>
      <c r="W32" s="87"/>
      <c r="AA32" s="386">
        <f t="shared" si="0"/>
        <v>0</v>
      </c>
      <c r="AB32" s="386">
        <f t="shared" si="1"/>
        <v>0</v>
      </c>
    </row>
    <row r="33" spans="2:28" s="88" customFormat="1" ht="19.5" x14ac:dyDescent="0.35">
      <c r="B33" s="86"/>
      <c r="C33" s="688" t="s">
        <v>36</v>
      </c>
      <c r="D33" s="718" t="s">
        <v>367</v>
      </c>
      <c r="E33" s="224"/>
      <c r="F33" s="327">
        <v>2600000</v>
      </c>
      <c r="G33" s="327">
        <v>0</v>
      </c>
      <c r="H33" s="327">
        <v>0</v>
      </c>
      <c r="I33" s="327">
        <v>0</v>
      </c>
      <c r="J33" s="327">
        <v>14504</v>
      </c>
      <c r="K33" s="327">
        <v>-13619</v>
      </c>
      <c r="L33" s="327">
        <v>0</v>
      </c>
      <c r="M33" s="327">
        <v>0</v>
      </c>
      <c r="N33" s="327">
        <v>-2454</v>
      </c>
      <c r="O33" s="327">
        <v>-9604</v>
      </c>
      <c r="P33" s="327">
        <v>1000450</v>
      </c>
      <c r="Q33" s="327">
        <v>95961</v>
      </c>
      <c r="R33" s="327">
        <v>375360</v>
      </c>
      <c r="S33" s="327">
        <v>4060598</v>
      </c>
      <c r="T33" s="327">
        <v>0</v>
      </c>
      <c r="U33" s="327">
        <v>4060598</v>
      </c>
      <c r="V33" s="87"/>
      <c r="W33" s="87"/>
      <c r="AA33" s="386">
        <f t="shared" si="0"/>
        <v>0</v>
      </c>
      <c r="AB33" s="386">
        <f t="shared" si="1"/>
        <v>0</v>
      </c>
    </row>
    <row r="34" spans="2:28" s="88" customFormat="1" ht="19.5" x14ac:dyDescent="0.35">
      <c r="B34" s="86"/>
      <c r="C34" s="686" t="s">
        <v>38</v>
      </c>
      <c r="D34" s="719" t="s">
        <v>844</v>
      </c>
      <c r="E34" s="224"/>
      <c r="F34" s="327">
        <v>0</v>
      </c>
      <c r="G34" s="327">
        <v>0</v>
      </c>
      <c r="H34" s="327">
        <v>0</v>
      </c>
      <c r="I34" s="327">
        <v>0</v>
      </c>
      <c r="J34" s="327">
        <v>0</v>
      </c>
      <c r="K34" s="327">
        <v>0</v>
      </c>
      <c r="L34" s="327">
        <v>0</v>
      </c>
      <c r="M34" s="327">
        <v>0</v>
      </c>
      <c r="N34" s="327">
        <v>0</v>
      </c>
      <c r="O34" s="327">
        <v>0</v>
      </c>
      <c r="P34" s="327">
        <v>0</v>
      </c>
      <c r="Q34" s="327">
        <v>-99036</v>
      </c>
      <c r="R34" s="327">
        <v>0</v>
      </c>
      <c r="S34" s="327">
        <v>-99036</v>
      </c>
      <c r="T34" s="327">
        <v>0</v>
      </c>
      <c r="U34" s="327">
        <v>-99036</v>
      </c>
      <c r="V34" s="87"/>
      <c r="W34" s="87"/>
      <c r="AA34" s="386">
        <f t="shared" si="0"/>
        <v>0</v>
      </c>
      <c r="AB34" s="386">
        <f t="shared" si="1"/>
        <v>0</v>
      </c>
    </row>
    <row r="35" spans="2:28" s="88" customFormat="1" ht="19.5" x14ac:dyDescent="0.35">
      <c r="B35" s="86"/>
      <c r="C35" s="677" t="s">
        <v>39</v>
      </c>
      <c r="D35" s="720" t="s">
        <v>348</v>
      </c>
      <c r="E35" s="224"/>
      <c r="F35" s="327">
        <v>0</v>
      </c>
      <c r="G35" s="327">
        <v>0</v>
      </c>
      <c r="H35" s="327">
        <v>0</v>
      </c>
      <c r="I35" s="327">
        <v>0</v>
      </c>
      <c r="J35" s="327">
        <v>0</v>
      </c>
      <c r="K35" s="327">
        <v>0</v>
      </c>
      <c r="L35" s="327">
        <v>0</v>
      </c>
      <c r="M35" s="327">
        <v>0</v>
      </c>
      <c r="N35" s="327">
        <v>0</v>
      </c>
      <c r="O35" s="327">
        <v>0</v>
      </c>
      <c r="P35" s="327">
        <v>0</v>
      </c>
      <c r="Q35" s="327">
        <v>0</v>
      </c>
      <c r="R35" s="327">
        <v>0</v>
      </c>
      <c r="S35" s="327">
        <v>0</v>
      </c>
      <c r="T35" s="327">
        <v>0</v>
      </c>
      <c r="U35" s="327">
        <v>0</v>
      </c>
      <c r="V35" s="87"/>
      <c r="W35" s="87"/>
      <c r="AA35" s="386">
        <f t="shared" si="0"/>
        <v>0</v>
      </c>
      <c r="AB35" s="386">
        <f t="shared" si="1"/>
        <v>0</v>
      </c>
    </row>
    <row r="36" spans="2:28" s="88" customFormat="1" ht="19.5" x14ac:dyDescent="0.35">
      <c r="B36" s="86"/>
      <c r="C36" s="677" t="s">
        <v>40</v>
      </c>
      <c r="D36" s="720" t="s">
        <v>349</v>
      </c>
      <c r="E36" s="224"/>
      <c r="F36" s="327">
        <v>0</v>
      </c>
      <c r="G36" s="327">
        <v>0</v>
      </c>
      <c r="H36" s="327">
        <v>0</v>
      </c>
      <c r="I36" s="327">
        <v>0</v>
      </c>
      <c r="J36" s="327">
        <v>0</v>
      </c>
      <c r="K36" s="327">
        <v>0</v>
      </c>
      <c r="L36" s="327">
        <v>0</v>
      </c>
      <c r="M36" s="327">
        <v>0</v>
      </c>
      <c r="N36" s="327">
        <v>0</v>
      </c>
      <c r="O36" s="327">
        <v>0</v>
      </c>
      <c r="P36" s="327">
        <v>0</v>
      </c>
      <c r="Q36" s="327">
        <v>-99036</v>
      </c>
      <c r="R36" s="327">
        <v>0</v>
      </c>
      <c r="S36" s="327">
        <v>-99036</v>
      </c>
      <c r="T36" s="327">
        <v>0</v>
      </c>
      <c r="U36" s="327">
        <v>-99036</v>
      </c>
      <c r="V36" s="87"/>
      <c r="W36" s="87"/>
      <c r="AA36" s="386">
        <f t="shared" si="0"/>
        <v>0</v>
      </c>
      <c r="AB36" s="386">
        <f t="shared" si="1"/>
        <v>0</v>
      </c>
    </row>
    <row r="37" spans="2:28" s="88" customFormat="1" ht="19.5" x14ac:dyDescent="0.35">
      <c r="B37" s="86"/>
      <c r="C37" s="686" t="s">
        <v>50</v>
      </c>
      <c r="D37" s="718" t="s">
        <v>350</v>
      </c>
      <c r="E37" s="224"/>
      <c r="F37" s="327">
        <v>2600000</v>
      </c>
      <c r="G37" s="327">
        <v>0</v>
      </c>
      <c r="H37" s="327">
        <v>0</v>
      </c>
      <c r="I37" s="327">
        <v>0</v>
      </c>
      <c r="J37" s="327">
        <v>14504</v>
      </c>
      <c r="K37" s="327">
        <v>-13619</v>
      </c>
      <c r="L37" s="325">
        <v>0</v>
      </c>
      <c r="M37" s="327">
        <v>0</v>
      </c>
      <c r="N37" s="327">
        <v>-2454</v>
      </c>
      <c r="O37" s="327">
        <v>-9604</v>
      </c>
      <c r="P37" s="327">
        <v>1000450</v>
      </c>
      <c r="Q37" s="327">
        <v>-3075</v>
      </c>
      <c r="R37" s="327">
        <v>375360</v>
      </c>
      <c r="S37" s="327">
        <v>3961562</v>
      </c>
      <c r="T37" s="327">
        <v>0</v>
      </c>
      <c r="U37" s="327">
        <v>3961562</v>
      </c>
      <c r="V37" s="87"/>
      <c r="W37" s="87"/>
      <c r="AA37" s="386">
        <f t="shared" si="0"/>
        <v>0</v>
      </c>
      <c r="AB37" s="386">
        <f t="shared" si="1"/>
        <v>0</v>
      </c>
    </row>
    <row r="38" spans="2:28" ht="19.5" x14ac:dyDescent="0.35">
      <c r="B38" s="75"/>
      <c r="C38" s="688" t="s">
        <v>61</v>
      </c>
      <c r="D38" s="720" t="s">
        <v>532</v>
      </c>
      <c r="E38" s="224"/>
      <c r="F38" s="323">
        <v>0</v>
      </c>
      <c r="G38" s="323">
        <v>0</v>
      </c>
      <c r="H38" s="323">
        <v>0</v>
      </c>
      <c r="I38" s="323">
        <v>0</v>
      </c>
      <c r="J38" s="323">
        <v>0</v>
      </c>
      <c r="K38" s="323">
        <v>0</v>
      </c>
      <c r="L38" s="323">
        <v>0</v>
      </c>
      <c r="M38" s="323">
        <v>0</v>
      </c>
      <c r="N38" s="323">
        <v>-14318</v>
      </c>
      <c r="O38" s="323">
        <v>11641</v>
      </c>
      <c r="P38" s="323">
        <v>0</v>
      </c>
      <c r="Q38" s="323">
        <v>0</v>
      </c>
      <c r="R38" s="323">
        <v>90380</v>
      </c>
      <c r="S38" s="323">
        <v>87703</v>
      </c>
      <c r="T38" s="323">
        <v>0</v>
      </c>
      <c r="U38" s="323">
        <v>87703</v>
      </c>
      <c r="V38" s="83"/>
      <c r="W38" s="83"/>
      <c r="AA38" s="386">
        <f t="shared" si="0"/>
        <v>0</v>
      </c>
      <c r="AB38" s="386">
        <f t="shared" si="1"/>
        <v>0</v>
      </c>
    </row>
    <row r="39" spans="2:28" ht="19.5" x14ac:dyDescent="0.35">
      <c r="B39" s="75"/>
      <c r="C39" s="686" t="s">
        <v>62</v>
      </c>
      <c r="D39" s="721" t="s">
        <v>533</v>
      </c>
      <c r="E39" s="224"/>
      <c r="F39" s="323">
        <v>0</v>
      </c>
      <c r="G39" s="323">
        <v>0</v>
      </c>
      <c r="H39" s="323">
        <v>0</v>
      </c>
      <c r="I39" s="323">
        <v>0</v>
      </c>
      <c r="J39" s="323">
        <v>0</v>
      </c>
      <c r="K39" s="323">
        <v>0</v>
      </c>
      <c r="L39" s="323">
        <v>0</v>
      </c>
      <c r="M39" s="323">
        <v>0</v>
      </c>
      <c r="N39" s="323">
        <v>0</v>
      </c>
      <c r="O39" s="323">
        <v>0</v>
      </c>
      <c r="P39" s="323">
        <v>0</v>
      </c>
      <c r="Q39" s="323">
        <v>0</v>
      </c>
      <c r="R39" s="323">
        <v>0</v>
      </c>
      <c r="S39" s="323">
        <v>0</v>
      </c>
      <c r="T39" s="323">
        <v>0</v>
      </c>
      <c r="U39" s="323">
        <v>0</v>
      </c>
      <c r="V39" s="83"/>
      <c r="W39" s="83"/>
      <c r="AA39" s="386">
        <f t="shared" si="0"/>
        <v>0</v>
      </c>
      <c r="AB39" s="386">
        <f t="shared" si="1"/>
        <v>0</v>
      </c>
    </row>
    <row r="40" spans="2:28" s="88" customFormat="1" ht="19.5" x14ac:dyDescent="0.35">
      <c r="B40" s="86"/>
      <c r="C40" s="688" t="s">
        <v>63</v>
      </c>
      <c r="D40" s="722" t="s">
        <v>534</v>
      </c>
      <c r="E40" s="224"/>
      <c r="F40" s="327">
        <v>0</v>
      </c>
      <c r="G40" s="327">
        <v>0</v>
      </c>
      <c r="H40" s="327">
        <v>0</v>
      </c>
      <c r="I40" s="327">
        <v>0</v>
      </c>
      <c r="J40" s="327">
        <v>0</v>
      </c>
      <c r="K40" s="327">
        <v>0</v>
      </c>
      <c r="L40" s="327">
        <v>0</v>
      </c>
      <c r="M40" s="327">
        <v>0</v>
      </c>
      <c r="N40" s="327">
        <v>0</v>
      </c>
      <c r="O40" s="327">
        <v>0</v>
      </c>
      <c r="P40" s="327">
        <v>0</v>
      </c>
      <c r="Q40" s="327">
        <v>0</v>
      </c>
      <c r="R40" s="327">
        <v>0</v>
      </c>
      <c r="S40" s="327">
        <v>0</v>
      </c>
      <c r="T40" s="327">
        <v>0</v>
      </c>
      <c r="U40" s="327">
        <v>0</v>
      </c>
      <c r="V40" s="87"/>
      <c r="W40" s="87"/>
      <c r="AA40" s="386">
        <f t="shared" si="0"/>
        <v>0</v>
      </c>
      <c r="AB40" s="386">
        <f t="shared" si="1"/>
        <v>0</v>
      </c>
    </row>
    <row r="41" spans="2:28" s="88" customFormat="1" ht="19.5" x14ac:dyDescent="0.35">
      <c r="B41" s="86"/>
      <c r="C41" s="688" t="s">
        <v>64</v>
      </c>
      <c r="D41" s="378" t="s">
        <v>185</v>
      </c>
      <c r="E41" s="224"/>
      <c r="F41" s="327">
        <v>0</v>
      </c>
      <c r="G41" s="327">
        <v>0</v>
      </c>
      <c r="H41" s="327">
        <v>0</v>
      </c>
      <c r="I41" s="327">
        <v>0</v>
      </c>
      <c r="J41" s="327">
        <v>0</v>
      </c>
      <c r="K41" s="327">
        <v>0</v>
      </c>
      <c r="L41" s="327">
        <v>0</v>
      </c>
      <c r="M41" s="327">
        <v>0</v>
      </c>
      <c r="N41" s="327">
        <v>0</v>
      </c>
      <c r="O41" s="327">
        <v>0</v>
      </c>
      <c r="P41" s="327">
        <v>0</v>
      </c>
      <c r="Q41" s="327">
        <v>0</v>
      </c>
      <c r="R41" s="327">
        <v>0</v>
      </c>
      <c r="S41" s="327">
        <v>0</v>
      </c>
      <c r="T41" s="327">
        <v>0</v>
      </c>
      <c r="U41" s="327">
        <v>0</v>
      </c>
      <c r="V41" s="87"/>
      <c r="W41" s="87"/>
      <c r="AA41" s="386">
        <f t="shared" si="0"/>
        <v>0</v>
      </c>
      <c r="AB41" s="386">
        <f t="shared" si="1"/>
        <v>0</v>
      </c>
    </row>
    <row r="42" spans="2:28" s="88" customFormat="1" ht="19.5" x14ac:dyDescent="0.35">
      <c r="B42" s="86"/>
      <c r="C42" s="688" t="s">
        <v>77</v>
      </c>
      <c r="D42" s="721" t="s">
        <v>535</v>
      </c>
      <c r="E42" s="224"/>
      <c r="F42" s="327">
        <v>0</v>
      </c>
      <c r="G42" s="327">
        <v>0</v>
      </c>
      <c r="H42" s="327">
        <v>0</v>
      </c>
      <c r="I42" s="327">
        <v>0</v>
      </c>
      <c r="J42" s="327">
        <v>0</v>
      </c>
      <c r="K42" s="327">
        <v>0</v>
      </c>
      <c r="L42" s="327">
        <v>0</v>
      </c>
      <c r="M42" s="327">
        <v>0</v>
      </c>
      <c r="N42" s="327">
        <v>0</v>
      </c>
      <c r="O42" s="327">
        <v>0</v>
      </c>
      <c r="P42" s="327">
        <v>0</v>
      </c>
      <c r="Q42" s="327">
        <v>0</v>
      </c>
      <c r="R42" s="327">
        <v>0</v>
      </c>
      <c r="S42" s="327">
        <v>0</v>
      </c>
      <c r="T42" s="327">
        <v>0</v>
      </c>
      <c r="U42" s="327">
        <v>0</v>
      </c>
      <c r="V42" s="87"/>
      <c r="W42" s="87"/>
      <c r="AA42" s="386">
        <f t="shared" si="0"/>
        <v>0</v>
      </c>
      <c r="AB42" s="386">
        <f t="shared" si="1"/>
        <v>0</v>
      </c>
    </row>
    <row r="43" spans="2:28" s="88" customFormat="1" ht="19.5" x14ac:dyDescent="0.35">
      <c r="B43" s="86"/>
      <c r="C43" s="688" t="s">
        <v>80</v>
      </c>
      <c r="D43" s="721" t="s">
        <v>536</v>
      </c>
      <c r="E43" s="224"/>
      <c r="F43" s="327">
        <v>0</v>
      </c>
      <c r="G43" s="327">
        <v>0</v>
      </c>
      <c r="H43" s="327">
        <v>0</v>
      </c>
      <c r="I43" s="327">
        <v>0</v>
      </c>
      <c r="J43" s="327">
        <v>0</v>
      </c>
      <c r="K43" s="327">
        <v>0</v>
      </c>
      <c r="L43" s="327">
        <v>0</v>
      </c>
      <c r="M43" s="325">
        <v>0</v>
      </c>
      <c r="N43" s="327">
        <v>0</v>
      </c>
      <c r="O43" s="327">
        <v>0</v>
      </c>
      <c r="P43" s="327">
        <v>0</v>
      </c>
      <c r="Q43" s="327">
        <v>0</v>
      </c>
      <c r="R43" s="327">
        <v>0</v>
      </c>
      <c r="S43" s="327">
        <v>0</v>
      </c>
      <c r="T43" s="327">
        <v>0</v>
      </c>
      <c r="U43" s="325">
        <v>0</v>
      </c>
      <c r="V43" s="87"/>
      <c r="W43" s="87"/>
      <c r="AA43" s="386">
        <f t="shared" si="0"/>
        <v>0</v>
      </c>
      <c r="AB43" s="386">
        <f t="shared" si="1"/>
        <v>0</v>
      </c>
    </row>
    <row r="44" spans="2:28" s="88" customFormat="1" ht="19.5" x14ac:dyDescent="0.35">
      <c r="B44" s="86"/>
      <c r="C44" s="686" t="s">
        <v>81</v>
      </c>
      <c r="D44" s="721" t="s">
        <v>537</v>
      </c>
      <c r="E44" s="224"/>
      <c r="F44" s="327">
        <v>0</v>
      </c>
      <c r="G44" s="327">
        <v>0</v>
      </c>
      <c r="H44" s="327">
        <v>0</v>
      </c>
      <c r="I44" s="327">
        <v>1126</v>
      </c>
      <c r="J44" s="327">
        <v>0</v>
      </c>
      <c r="K44" s="327">
        <v>0</v>
      </c>
      <c r="L44" s="327">
        <v>0</v>
      </c>
      <c r="M44" s="327">
        <v>0</v>
      </c>
      <c r="N44" s="327">
        <v>0</v>
      </c>
      <c r="O44" s="327">
        <v>0</v>
      </c>
      <c r="P44" s="327">
        <v>54</v>
      </c>
      <c r="Q44" s="327">
        <v>0</v>
      </c>
      <c r="R44" s="327">
        <v>0</v>
      </c>
      <c r="S44" s="327">
        <v>1180</v>
      </c>
      <c r="T44" s="327">
        <v>0</v>
      </c>
      <c r="U44" s="327">
        <v>1180</v>
      </c>
      <c r="V44" s="87"/>
      <c r="W44" s="87"/>
      <c r="AA44" s="386">
        <f t="shared" si="0"/>
        <v>0</v>
      </c>
      <c r="AB44" s="386">
        <f t="shared" si="1"/>
        <v>0</v>
      </c>
    </row>
    <row r="45" spans="2:28" s="88" customFormat="1" ht="19.5" x14ac:dyDescent="0.35">
      <c r="B45" s="86"/>
      <c r="C45" s="686" t="s">
        <v>82</v>
      </c>
      <c r="D45" s="721" t="s">
        <v>182</v>
      </c>
      <c r="E45" s="224"/>
      <c r="F45" s="325">
        <v>0</v>
      </c>
      <c r="G45" s="325">
        <v>0</v>
      </c>
      <c r="H45" s="325">
        <v>0</v>
      </c>
      <c r="I45" s="325">
        <v>0</v>
      </c>
      <c r="J45" s="325">
        <v>0</v>
      </c>
      <c r="K45" s="325">
        <v>0</v>
      </c>
      <c r="L45" s="325">
        <v>0</v>
      </c>
      <c r="M45" s="325">
        <v>0</v>
      </c>
      <c r="N45" s="325">
        <v>0</v>
      </c>
      <c r="O45" s="325">
        <v>0</v>
      </c>
      <c r="P45" s="325">
        <v>375360</v>
      </c>
      <c r="Q45" s="325">
        <v>0</v>
      </c>
      <c r="R45" s="325">
        <v>-375360</v>
      </c>
      <c r="S45" s="325">
        <v>0</v>
      </c>
      <c r="T45" s="325">
        <v>0</v>
      </c>
      <c r="U45" s="325">
        <v>0</v>
      </c>
      <c r="V45" s="87"/>
      <c r="W45" s="87"/>
      <c r="AA45" s="386">
        <f t="shared" si="0"/>
        <v>0</v>
      </c>
      <c r="AB45" s="386">
        <f t="shared" si="1"/>
        <v>0</v>
      </c>
    </row>
    <row r="46" spans="2:28" ht="19.5" x14ac:dyDescent="0.35">
      <c r="B46" s="75"/>
      <c r="C46" s="724" t="s">
        <v>200</v>
      </c>
      <c r="D46" s="721" t="s">
        <v>183</v>
      </c>
      <c r="E46" s="224"/>
      <c r="F46" s="323">
        <v>0</v>
      </c>
      <c r="G46" s="323">
        <v>0</v>
      </c>
      <c r="H46" s="323">
        <v>0</v>
      </c>
      <c r="I46" s="323">
        <v>0</v>
      </c>
      <c r="J46" s="323">
        <v>0</v>
      </c>
      <c r="K46" s="323">
        <v>0</v>
      </c>
      <c r="L46" s="323">
        <v>0</v>
      </c>
      <c r="M46" s="323">
        <v>0</v>
      </c>
      <c r="N46" s="323">
        <v>0</v>
      </c>
      <c r="O46" s="323">
        <v>0</v>
      </c>
      <c r="P46" s="323">
        <v>0</v>
      </c>
      <c r="Q46" s="323">
        <v>0</v>
      </c>
      <c r="R46" s="323">
        <v>0</v>
      </c>
      <c r="S46" s="323">
        <v>0</v>
      </c>
      <c r="T46" s="323">
        <v>0</v>
      </c>
      <c r="U46" s="323">
        <v>0</v>
      </c>
      <c r="V46" s="83"/>
      <c r="W46" s="83"/>
      <c r="AA46" s="386">
        <f t="shared" si="0"/>
        <v>0</v>
      </c>
      <c r="AB46" s="386">
        <f t="shared" si="1"/>
        <v>0</v>
      </c>
    </row>
    <row r="47" spans="2:28" ht="19.5" x14ac:dyDescent="0.35">
      <c r="B47" s="75"/>
      <c r="C47" s="724" t="s">
        <v>201</v>
      </c>
      <c r="D47" s="721" t="s">
        <v>184</v>
      </c>
      <c r="E47" s="224"/>
      <c r="F47" s="323">
        <v>0</v>
      </c>
      <c r="G47" s="323">
        <v>0</v>
      </c>
      <c r="H47" s="323">
        <v>0</v>
      </c>
      <c r="I47" s="323">
        <v>0</v>
      </c>
      <c r="J47" s="323">
        <v>0</v>
      </c>
      <c r="K47" s="323">
        <v>0</v>
      </c>
      <c r="L47" s="323">
        <v>0</v>
      </c>
      <c r="M47" s="323">
        <v>0</v>
      </c>
      <c r="N47" s="323">
        <v>0</v>
      </c>
      <c r="O47" s="323">
        <v>0</v>
      </c>
      <c r="P47" s="323">
        <v>375360</v>
      </c>
      <c r="Q47" s="323">
        <v>0</v>
      </c>
      <c r="R47" s="323">
        <v>-375360</v>
      </c>
      <c r="S47" s="323">
        <v>0</v>
      </c>
      <c r="T47" s="323">
        <v>0</v>
      </c>
      <c r="U47" s="323">
        <v>0</v>
      </c>
      <c r="V47" s="83"/>
      <c r="W47" s="83"/>
      <c r="AA47" s="386">
        <f t="shared" si="0"/>
        <v>0</v>
      </c>
      <c r="AB47" s="386">
        <f t="shared" si="1"/>
        <v>0</v>
      </c>
    </row>
    <row r="48" spans="2:28" ht="19.5" x14ac:dyDescent="0.35">
      <c r="B48" s="75"/>
      <c r="C48" s="724" t="s">
        <v>202</v>
      </c>
      <c r="D48" s="721" t="s">
        <v>20</v>
      </c>
      <c r="E48" s="224"/>
      <c r="F48" s="323">
        <v>0</v>
      </c>
      <c r="G48" s="323">
        <v>0</v>
      </c>
      <c r="H48" s="323">
        <v>0</v>
      </c>
      <c r="I48" s="323">
        <v>0</v>
      </c>
      <c r="J48" s="323">
        <v>0</v>
      </c>
      <c r="K48" s="323">
        <v>0</v>
      </c>
      <c r="L48" s="323">
        <v>0</v>
      </c>
      <c r="M48" s="323">
        <v>0</v>
      </c>
      <c r="N48" s="323">
        <v>0</v>
      </c>
      <c r="O48" s="323">
        <v>0</v>
      </c>
      <c r="P48" s="323">
        <v>0</v>
      </c>
      <c r="Q48" s="323">
        <v>0</v>
      </c>
      <c r="R48" s="323">
        <v>0</v>
      </c>
      <c r="S48" s="323">
        <v>0</v>
      </c>
      <c r="T48" s="323">
        <v>0</v>
      </c>
      <c r="U48" s="323">
        <v>0</v>
      </c>
      <c r="V48" s="83"/>
      <c r="W48" s="83"/>
      <c r="AA48" s="386">
        <f t="shared" si="0"/>
        <v>0</v>
      </c>
      <c r="AB48" s="386">
        <f t="shared" si="1"/>
        <v>0</v>
      </c>
    </row>
    <row r="49" spans="2:28" s="88" customFormat="1" ht="19.5" x14ac:dyDescent="0.35">
      <c r="B49" s="328"/>
      <c r="C49" s="380"/>
      <c r="D49" s="723" t="s">
        <v>538</v>
      </c>
      <c r="E49" s="229"/>
      <c r="F49" s="330">
        <v>2600000</v>
      </c>
      <c r="G49" s="330">
        <v>0</v>
      </c>
      <c r="H49" s="330">
        <v>0</v>
      </c>
      <c r="I49" s="330">
        <v>1126</v>
      </c>
      <c r="J49" s="330">
        <v>14504</v>
      </c>
      <c r="K49" s="330">
        <v>-13619</v>
      </c>
      <c r="L49" s="330">
        <v>0</v>
      </c>
      <c r="M49" s="326">
        <v>0</v>
      </c>
      <c r="N49" s="330">
        <v>-16772</v>
      </c>
      <c r="O49" s="330">
        <v>2037</v>
      </c>
      <c r="P49" s="326">
        <v>1375864</v>
      </c>
      <c r="Q49" s="330">
        <v>-3075</v>
      </c>
      <c r="R49" s="330">
        <v>90380</v>
      </c>
      <c r="S49" s="326">
        <v>4050445</v>
      </c>
      <c r="T49" s="330">
        <v>0</v>
      </c>
      <c r="U49" s="330">
        <v>4050445</v>
      </c>
      <c r="V49" s="87"/>
      <c r="W49" s="87"/>
      <c r="AA49" s="386">
        <f t="shared" si="0"/>
        <v>0</v>
      </c>
      <c r="AB49" s="386">
        <f t="shared" si="1"/>
        <v>0</v>
      </c>
    </row>
    <row r="50" spans="2:28" s="73" customFormat="1" ht="9.75" customHeight="1" x14ac:dyDescent="0.35">
      <c r="B50" s="89"/>
      <c r="C50" s="84"/>
      <c r="D50" s="90"/>
      <c r="E50" s="85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2"/>
      <c r="W50" s="92"/>
    </row>
    <row r="51" spans="2:28" ht="20.100000000000001" customHeight="1" x14ac:dyDescent="0.35">
      <c r="D51" s="385" t="s">
        <v>546</v>
      </c>
    </row>
    <row r="52" spans="2:28" ht="20.100000000000001" customHeight="1" x14ac:dyDescent="0.35">
      <c r="D52" s="385" t="s">
        <v>547</v>
      </c>
    </row>
    <row r="53" spans="2:28" ht="20.100000000000001" customHeight="1" x14ac:dyDescent="0.35">
      <c r="D53" s="385" t="s">
        <v>548</v>
      </c>
    </row>
    <row r="54" spans="2:28" ht="20.100000000000001" customHeight="1" x14ac:dyDescent="0.35">
      <c r="D54" s="385" t="s">
        <v>549</v>
      </c>
    </row>
    <row r="55" spans="2:28" ht="20.100000000000001" customHeight="1" x14ac:dyDescent="0.35">
      <c r="D55" s="385" t="s">
        <v>550</v>
      </c>
    </row>
    <row r="56" spans="2:28" ht="20.100000000000001" customHeight="1" x14ac:dyDescent="0.35">
      <c r="D56" s="385" t="s">
        <v>551</v>
      </c>
    </row>
    <row r="57" spans="2:28" ht="20.100000000000001" customHeight="1" x14ac:dyDescent="0.35">
      <c r="D57" s="385" t="s">
        <v>845</v>
      </c>
    </row>
    <row r="59" spans="2:28" ht="20.100000000000001" customHeight="1" x14ac:dyDescent="0.35">
      <c r="E59" s="386">
        <f>+E13-E14-E15</f>
        <v>0</v>
      </c>
      <c r="F59" s="386">
        <f t="shared" ref="F59:U59" si="2">+F13-F14-F15</f>
        <v>0</v>
      </c>
      <c r="G59" s="386">
        <f t="shared" si="2"/>
        <v>0</v>
      </c>
      <c r="H59" s="386">
        <f t="shared" si="2"/>
        <v>0</v>
      </c>
      <c r="I59" s="386">
        <f t="shared" si="2"/>
        <v>0</v>
      </c>
      <c r="J59" s="386">
        <f t="shared" si="2"/>
        <v>0</v>
      </c>
      <c r="K59" s="386">
        <f t="shared" si="2"/>
        <v>0</v>
      </c>
      <c r="L59" s="386">
        <f t="shared" si="2"/>
        <v>0</v>
      </c>
      <c r="M59" s="386">
        <f t="shared" si="2"/>
        <v>0</v>
      </c>
      <c r="N59" s="386">
        <f t="shared" si="2"/>
        <v>0</v>
      </c>
      <c r="O59" s="386">
        <f t="shared" si="2"/>
        <v>0</v>
      </c>
      <c r="P59" s="386">
        <f t="shared" si="2"/>
        <v>0</v>
      </c>
      <c r="Q59" s="386">
        <f t="shared" si="2"/>
        <v>0</v>
      </c>
      <c r="R59" s="386">
        <f t="shared" si="2"/>
        <v>0</v>
      </c>
      <c r="S59" s="386">
        <f t="shared" si="2"/>
        <v>0</v>
      </c>
      <c r="T59" s="386">
        <f t="shared" si="2"/>
        <v>0</v>
      </c>
      <c r="U59" s="386">
        <f t="shared" si="2"/>
        <v>0</v>
      </c>
    </row>
    <row r="60" spans="2:28" ht="20.100000000000001" customHeight="1" x14ac:dyDescent="0.35">
      <c r="E60" s="386">
        <f>+E16-E12-E13</f>
        <v>0</v>
      </c>
      <c r="F60" s="386">
        <f t="shared" ref="F60:U60" si="3">+F16-F12-F13</f>
        <v>0</v>
      </c>
      <c r="G60" s="386">
        <f t="shared" si="3"/>
        <v>0</v>
      </c>
      <c r="H60" s="386">
        <f t="shared" si="3"/>
        <v>0</v>
      </c>
      <c r="I60" s="386">
        <f t="shared" si="3"/>
        <v>0</v>
      </c>
      <c r="J60" s="386">
        <f t="shared" si="3"/>
        <v>0</v>
      </c>
      <c r="K60" s="386">
        <f t="shared" si="3"/>
        <v>0</v>
      </c>
      <c r="L60" s="386">
        <f t="shared" si="3"/>
        <v>0</v>
      </c>
      <c r="M60" s="386">
        <f t="shared" si="3"/>
        <v>0</v>
      </c>
      <c r="N60" s="386">
        <f t="shared" si="3"/>
        <v>0</v>
      </c>
      <c r="O60" s="386">
        <f t="shared" si="3"/>
        <v>0</v>
      </c>
      <c r="P60" s="386">
        <f t="shared" si="3"/>
        <v>0</v>
      </c>
      <c r="Q60" s="386">
        <f t="shared" si="3"/>
        <v>0</v>
      </c>
      <c r="R60" s="386">
        <f t="shared" si="3"/>
        <v>0</v>
      </c>
      <c r="S60" s="386">
        <f t="shared" si="3"/>
        <v>0</v>
      </c>
      <c r="T60" s="386">
        <f t="shared" si="3"/>
        <v>0</v>
      </c>
      <c r="U60" s="386">
        <f t="shared" si="3"/>
        <v>0</v>
      </c>
    </row>
    <row r="61" spans="2:28" ht="20.100000000000001" customHeight="1" x14ac:dyDescent="0.35">
      <c r="E61" s="386">
        <f>+E24-E25-E26-E27</f>
        <v>0</v>
      </c>
      <c r="F61" s="386">
        <f t="shared" ref="F61:U61" si="4">+F24-F25-F26-F27</f>
        <v>0</v>
      </c>
      <c r="G61" s="386">
        <f t="shared" si="4"/>
        <v>0</v>
      </c>
      <c r="H61" s="386">
        <f t="shared" si="4"/>
        <v>0</v>
      </c>
      <c r="I61" s="386">
        <f t="shared" si="4"/>
        <v>0</v>
      </c>
      <c r="J61" s="386">
        <f t="shared" si="4"/>
        <v>0</v>
      </c>
      <c r="K61" s="386">
        <f t="shared" si="4"/>
        <v>0</v>
      </c>
      <c r="L61" s="386">
        <f t="shared" si="4"/>
        <v>0</v>
      </c>
      <c r="M61" s="386">
        <f t="shared" si="4"/>
        <v>0</v>
      </c>
      <c r="N61" s="386">
        <f t="shared" si="4"/>
        <v>0</v>
      </c>
      <c r="O61" s="386">
        <f t="shared" si="4"/>
        <v>0</v>
      </c>
      <c r="P61" s="386">
        <f t="shared" si="4"/>
        <v>0</v>
      </c>
      <c r="Q61" s="386">
        <f t="shared" si="4"/>
        <v>0</v>
      </c>
      <c r="R61" s="386">
        <f t="shared" si="4"/>
        <v>0</v>
      </c>
      <c r="S61" s="386">
        <f t="shared" si="4"/>
        <v>0</v>
      </c>
      <c r="T61" s="386">
        <f t="shared" si="4"/>
        <v>0</v>
      </c>
      <c r="U61" s="386">
        <f t="shared" si="4"/>
        <v>0</v>
      </c>
    </row>
    <row r="62" spans="2:28" ht="20.100000000000001" customHeight="1" x14ac:dyDescent="0.35">
      <c r="E62" s="386">
        <f>+E28-E12-E13-E16-E19-E20-E21-E22-E23-E24</f>
        <v>0</v>
      </c>
      <c r="F62" s="386">
        <f t="shared" ref="F62:U62" si="5">+F28-F12-F13-F16-F19-F20-F21-F22-F23-F24</f>
        <v>0</v>
      </c>
      <c r="G62" s="386">
        <f t="shared" si="5"/>
        <v>0</v>
      </c>
      <c r="H62" s="386">
        <f t="shared" si="5"/>
        <v>0</v>
      </c>
      <c r="I62" s="386">
        <f t="shared" si="5"/>
        <v>0</v>
      </c>
      <c r="J62" s="386">
        <f t="shared" si="5"/>
        <v>0</v>
      </c>
      <c r="K62" s="386">
        <f t="shared" si="5"/>
        <v>0</v>
      </c>
      <c r="L62" s="386">
        <f t="shared" si="5"/>
        <v>0</v>
      </c>
      <c r="M62" s="386">
        <f t="shared" si="5"/>
        <v>0</v>
      </c>
      <c r="N62" s="386">
        <f t="shared" si="5"/>
        <v>0</v>
      </c>
      <c r="O62" s="386">
        <f t="shared" si="5"/>
        <v>0</v>
      </c>
      <c r="P62" s="386">
        <f t="shared" si="5"/>
        <v>0</v>
      </c>
      <c r="Q62" s="386">
        <f t="shared" si="5"/>
        <v>0</v>
      </c>
      <c r="R62" s="386">
        <f t="shared" si="5"/>
        <v>0</v>
      </c>
      <c r="S62" s="386">
        <f t="shared" si="5"/>
        <v>0</v>
      </c>
      <c r="T62" s="386">
        <f t="shared" si="5"/>
        <v>0</v>
      </c>
      <c r="U62" s="386">
        <f t="shared" si="5"/>
        <v>0</v>
      </c>
    </row>
    <row r="63" spans="2:28" ht="20.100000000000001" customHeight="1" x14ac:dyDescent="0.35">
      <c r="E63" s="386">
        <f>+E34-E35-E36</f>
        <v>0</v>
      </c>
      <c r="F63" s="386">
        <f t="shared" ref="F63:U63" si="6">+F34-F35-F36</f>
        <v>0</v>
      </c>
      <c r="G63" s="386">
        <f t="shared" si="6"/>
        <v>0</v>
      </c>
      <c r="H63" s="386">
        <f t="shared" si="6"/>
        <v>0</v>
      </c>
      <c r="I63" s="386">
        <f t="shared" si="6"/>
        <v>0</v>
      </c>
      <c r="J63" s="386">
        <f t="shared" si="6"/>
        <v>0</v>
      </c>
      <c r="K63" s="386">
        <f t="shared" si="6"/>
        <v>0</v>
      </c>
      <c r="L63" s="386">
        <f t="shared" si="6"/>
        <v>0</v>
      </c>
      <c r="M63" s="386">
        <f t="shared" si="6"/>
        <v>0</v>
      </c>
      <c r="N63" s="386">
        <f t="shared" si="6"/>
        <v>0</v>
      </c>
      <c r="O63" s="386">
        <f t="shared" si="6"/>
        <v>0</v>
      </c>
      <c r="P63" s="386">
        <f t="shared" si="6"/>
        <v>0</v>
      </c>
      <c r="Q63" s="386">
        <f t="shared" si="6"/>
        <v>0</v>
      </c>
      <c r="R63" s="386">
        <f t="shared" si="6"/>
        <v>0</v>
      </c>
      <c r="S63" s="386">
        <f t="shared" si="6"/>
        <v>0</v>
      </c>
      <c r="T63" s="386">
        <f t="shared" si="6"/>
        <v>0</v>
      </c>
      <c r="U63" s="386">
        <f t="shared" si="6"/>
        <v>0</v>
      </c>
    </row>
    <row r="64" spans="2:28" ht="20.100000000000001" customHeight="1" x14ac:dyDescent="0.35">
      <c r="E64" s="386">
        <f>+E37-E33-E34</f>
        <v>0</v>
      </c>
      <c r="F64" s="386">
        <f t="shared" ref="F64:U64" si="7">+F37-F33-F34</f>
        <v>0</v>
      </c>
      <c r="G64" s="386">
        <f t="shared" si="7"/>
        <v>0</v>
      </c>
      <c r="H64" s="386">
        <f t="shared" si="7"/>
        <v>0</v>
      </c>
      <c r="I64" s="386">
        <f t="shared" si="7"/>
        <v>0</v>
      </c>
      <c r="J64" s="386">
        <f t="shared" si="7"/>
        <v>0</v>
      </c>
      <c r="K64" s="386">
        <f t="shared" si="7"/>
        <v>0</v>
      </c>
      <c r="L64" s="386">
        <f t="shared" si="7"/>
        <v>0</v>
      </c>
      <c r="M64" s="386">
        <f t="shared" si="7"/>
        <v>0</v>
      </c>
      <c r="N64" s="386">
        <f t="shared" si="7"/>
        <v>0</v>
      </c>
      <c r="O64" s="386">
        <f t="shared" si="7"/>
        <v>0</v>
      </c>
      <c r="P64" s="386">
        <f t="shared" si="7"/>
        <v>0</v>
      </c>
      <c r="Q64" s="386">
        <f t="shared" si="7"/>
        <v>0</v>
      </c>
      <c r="R64" s="386">
        <f t="shared" si="7"/>
        <v>0</v>
      </c>
      <c r="S64" s="386">
        <f t="shared" si="7"/>
        <v>0</v>
      </c>
      <c r="T64" s="386">
        <f t="shared" si="7"/>
        <v>0</v>
      </c>
      <c r="U64" s="386">
        <f t="shared" si="7"/>
        <v>0</v>
      </c>
    </row>
    <row r="65" spans="5:21" ht="20.100000000000001" customHeight="1" x14ac:dyDescent="0.35">
      <c r="E65" s="386">
        <f>+E45-E46-E47-E48</f>
        <v>0</v>
      </c>
      <c r="F65" s="386">
        <f t="shared" ref="F65:U65" si="8">+F45-F46-F47-F48</f>
        <v>0</v>
      </c>
      <c r="G65" s="386">
        <f t="shared" si="8"/>
        <v>0</v>
      </c>
      <c r="H65" s="386">
        <f t="shared" si="8"/>
        <v>0</v>
      </c>
      <c r="I65" s="386">
        <f t="shared" si="8"/>
        <v>0</v>
      </c>
      <c r="J65" s="386">
        <f t="shared" si="8"/>
        <v>0</v>
      </c>
      <c r="K65" s="386">
        <f t="shared" si="8"/>
        <v>0</v>
      </c>
      <c r="L65" s="386">
        <f t="shared" si="8"/>
        <v>0</v>
      </c>
      <c r="M65" s="386">
        <f t="shared" si="8"/>
        <v>0</v>
      </c>
      <c r="N65" s="386">
        <f t="shared" si="8"/>
        <v>0</v>
      </c>
      <c r="O65" s="386">
        <f t="shared" si="8"/>
        <v>0</v>
      </c>
      <c r="P65" s="386">
        <f t="shared" si="8"/>
        <v>0</v>
      </c>
      <c r="Q65" s="386">
        <f t="shared" si="8"/>
        <v>0</v>
      </c>
      <c r="R65" s="386">
        <f t="shared" si="8"/>
        <v>0</v>
      </c>
      <c r="S65" s="386">
        <f t="shared" si="8"/>
        <v>0</v>
      </c>
      <c r="T65" s="386">
        <f t="shared" si="8"/>
        <v>0</v>
      </c>
      <c r="U65" s="386">
        <f t="shared" si="8"/>
        <v>0</v>
      </c>
    </row>
    <row r="66" spans="5:21" ht="20.100000000000001" customHeight="1" x14ac:dyDescent="0.35">
      <c r="E66" s="386">
        <f t="shared" ref="E66" si="9">+E49-SUM(E37:E45)</f>
        <v>0</v>
      </c>
      <c r="F66" s="386">
        <f>+F49-SUM(F37:F45)</f>
        <v>0</v>
      </c>
      <c r="G66" s="386">
        <f t="shared" ref="G66:U66" si="10">+G49-SUM(G37:G45)</f>
        <v>0</v>
      </c>
      <c r="H66" s="386">
        <f t="shared" si="10"/>
        <v>0</v>
      </c>
      <c r="I66" s="386">
        <f t="shared" si="10"/>
        <v>0</v>
      </c>
      <c r="J66" s="386">
        <f t="shared" si="10"/>
        <v>0</v>
      </c>
      <c r="K66" s="386">
        <f t="shared" si="10"/>
        <v>0</v>
      </c>
      <c r="L66" s="386">
        <f t="shared" si="10"/>
        <v>0</v>
      </c>
      <c r="M66" s="386">
        <f t="shared" si="10"/>
        <v>0</v>
      </c>
      <c r="N66" s="386">
        <f t="shared" si="10"/>
        <v>0</v>
      </c>
      <c r="O66" s="386">
        <f t="shared" si="10"/>
        <v>0</v>
      </c>
      <c r="P66" s="386">
        <f t="shared" si="10"/>
        <v>0</v>
      </c>
      <c r="Q66" s="386">
        <f t="shared" si="10"/>
        <v>0</v>
      </c>
      <c r="R66" s="386">
        <f t="shared" si="10"/>
        <v>0</v>
      </c>
      <c r="S66" s="386">
        <f t="shared" si="10"/>
        <v>0</v>
      </c>
      <c r="T66" s="386">
        <f t="shared" si="10"/>
        <v>0</v>
      </c>
      <c r="U66" s="386">
        <f t="shared" si="10"/>
        <v>0</v>
      </c>
    </row>
  </sheetData>
  <mergeCells count="6">
    <mergeCell ref="B3:G3"/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7" priority="3" stopIfTrue="1" operator="lessThanOrEqual">
      <formula>0</formula>
    </cfRule>
  </conditionalFormatting>
  <conditionalFormatting sqref="P50:U50 F50:N50 H44:U44 G25:U36 G38:G49 F21:F49">
    <cfRule type="cellIs" dxfId="6" priority="4" stopIfTrue="1" operator="lessThanOrEqual">
      <formula>0</formula>
    </cfRule>
  </conditionalFormatting>
  <conditionalFormatting sqref="G37">
    <cfRule type="cellIs" dxfId="5" priority="1" stopIfTrue="1" operator="lessThanOrEqual">
      <formula>0</formula>
    </cfRule>
  </conditionalFormatting>
  <conditionalFormatting sqref="F17:U19 G22:U23 H38:U42 P45:U48 Q49:R49 H46:O48 H45:M45 O45 H43:L43 N43:T43 H49:L49 N49:O49 G21:R21 T21 T49:U49 G24:P24 R24:T24 G37:K37 M37:U37">
    <cfRule type="cellIs" dxfId="4" priority="2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15</oddFooter>
    <evenFooter>&amp;L&amp;"calibri,Regular"&amp;10Genele Açık / Public</evenFooter>
    <firstFooter>&amp;L&amp;"calibri,Regular"&amp;10Genele Açık / Public</first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X49"/>
  <sheetViews>
    <sheetView showGridLines="0" view="pageBreakPreview" zoomScale="55" zoomScaleNormal="60" zoomScaleSheetLayoutView="55" workbookViewId="0">
      <selection activeCell="D78" sqref="D78"/>
    </sheetView>
  </sheetViews>
  <sheetFormatPr defaultRowHeight="20.100000000000001" customHeight="1" x14ac:dyDescent="0.35"/>
  <cols>
    <col min="1" max="1" width="2.85546875" style="72" customWidth="1"/>
    <col min="2" max="2" width="2.7109375" style="72" customWidth="1"/>
    <col min="3" max="3" width="7.42578125" style="93" customWidth="1"/>
    <col min="4" max="4" width="67" style="72" customWidth="1"/>
    <col min="5" max="5" width="10.5703125" style="72" bestFit="1" customWidth="1"/>
    <col min="6" max="6" width="13.140625" style="72" customWidth="1"/>
    <col min="7" max="7" width="17.5703125" style="72" customWidth="1"/>
    <col min="8" max="8" width="11.85546875" style="72" customWidth="1"/>
    <col min="9" max="9" width="13" style="72" customWidth="1"/>
    <col min="10" max="10" width="12.85546875" style="72" customWidth="1"/>
    <col min="11" max="11" width="12.140625" style="72" customWidth="1"/>
    <col min="12" max="12" width="13.42578125" style="72" customWidth="1"/>
    <col min="13" max="13" width="12.5703125" style="72" customWidth="1"/>
    <col min="14" max="14" width="16" style="73" customWidth="1"/>
    <col min="15" max="15" width="14.7109375" style="72" customWidth="1"/>
    <col min="16" max="16" width="13.42578125" style="72" customWidth="1"/>
    <col min="17" max="17" width="15.7109375" style="72" customWidth="1"/>
    <col min="18" max="18" width="16" style="72" customWidth="1"/>
    <col min="19" max="19" width="11.7109375" style="72" customWidth="1"/>
    <col min="20" max="20" width="16.85546875" style="72" customWidth="1"/>
    <col min="21" max="21" width="14.85546875" style="72" customWidth="1"/>
    <col min="22" max="22" width="6" style="72" customWidth="1"/>
    <col min="23" max="23" width="11.7109375" style="72" customWidth="1"/>
    <col min="24" max="24" width="13.85546875" style="72" customWidth="1"/>
    <col min="25" max="16384" width="9.140625" style="72"/>
  </cols>
  <sheetData>
    <row r="2" spans="2:24" ht="15" customHeight="1" x14ac:dyDescent="0.35">
      <c r="B2" s="67"/>
      <c r="C2" s="68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9"/>
      <c r="P2" s="70"/>
      <c r="Q2" s="70"/>
      <c r="R2" s="70"/>
      <c r="S2" s="70"/>
      <c r="T2" s="70"/>
      <c r="U2" s="71"/>
    </row>
    <row r="3" spans="2:24" ht="20.100000000000001" customHeight="1" x14ac:dyDescent="0.35">
      <c r="B3" s="810" t="s">
        <v>380</v>
      </c>
      <c r="C3" s="811"/>
      <c r="D3" s="811"/>
      <c r="E3" s="811"/>
      <c r="F3" s="811"/>
      <c r="G3" s="811"/>
      <c r="H3" s="427"/>
      <c r="I3" s="427"/>
      <c r="J3" s="427"/>
      <c r="K3" s="427"/>
      <c r="L3" s="427"/>
      <c r="M3" s="427"/>
      <c r="N3" s="427"/>
      <c r="O3" s="2"/>
      <c r="P3" s="73"/>
      <c r="Q3" s="73"/>
      <c r="R3" s="73"/>
      <c r="S3" s="73"/>
      <c r="T3" s="73"/>
      <c r="U3" s="74"/>
    </row>
    <row r="4" spans="2:24" ht="15" customHeight="1" x14ac:dyDescent="0.35">
      <c r="B4" s="75"/>
      <c r="C4" s="3"/>
      <c r="D4" s="813"/>
      <c r="E4" s="813"/>
      <c r="F4" s="814"/>
      <c r="G4" s="428"/>
      <c r="H4" s="428"/>
      <c r="I4" s="428"/>
      <c r="J4" s="428"/>
      <c r="K4" s="428"/>
      <c r="L4" s="2"/>
      <c r="M4" s="2"/>
      <c r="O4" s="2"/>
      <c r="P4" s="73"/>
      <c r="Q4" s="73"/>
      <c r="R4" s="73"/>
      <c r="S4" s="73"/>
      <c r="T4" s="73"/>
      <c r="U4" s="74"/>
    </row>
    <row r="5" spans="2:24" ht="19.5" x14ac:dyDescent="0.35">
      <c r="B5" s="75"/>
      <c r="C5" s="3"/>
      <c r="D5" s="811"/>
      <c r="E5" s="811"/>
      <c r="F5" s="811"/>
      <c r="G5" s="427"/>
      <c r="H5" s="77"/>
      <c r="I5" s="77"/>
      <c r="J5" s="77"/>
      <c r="K5" s="428"/>
      <c r="L5" s="2"/>
      <c r="M5" s="812" t="s">
        <v>369</v>
      </c>
      <c r="N5" s="812"/>
      <c r="O5" s="812"/>
      <c r="P5" s="73"/>
      <c r="Q5" s="73"/>
      <c r="R5" s="73"/>
      <c r="S5" s="73"/>
      <c r="T5" s="73"/>
      <c r="U5" s="74"/>
    </row>
    <row r="6" spans="2:24" ht="14.25" customHeight="1" x14ac:dyDescent="0.35">
      <c r="B6" s="75"/>
      <c r="C6" s="78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73"/>
      <c r="Q6" s="73"/>
      <c r="R6" s="73"/>
      <c r="S6" s="73"/>
      <c r="T6" s="73"/>
      <c r="U6" s="74"/>
    </row>
    <row r="7" spans="2:24" ht="15.95" customHeight="1" x14ac:dyDescent="0.35">
      <c r="B7" s="67"/>
      <c r="C7" s="68"/>
      <c r="D7" s="230"/>
      <c r="E7" s="221"/>
      <c r="F7" s="215"/>
      <c r="G7" s="216"/>
      <c r="H7" s="216"/>
      <c r="I7" s="216"/>
      <c r="J7" s="611"/>
      <c r="K7" s="612"/>
      <c r="L7" s="612"/>
      <c r="M7" s="612"/>
      <c r="N7" s="216"/>
      <c r="O7" s="216"/>
      <c r="P7" s="217"/>
      <c r="Q7" s="217"/>
      <c r="R7" s="217"/>
      <c r="S7" s="217"/>
      <c r="T7" s="217"/>
      <c r="U7" s="218"/>
    </row>
    <row r="8" spans="2:24" s="82" customFormat="1" ht="93.75" x14ac:dyDescent="0.2">
      <c r="B8" s="79"/>
      <c r="C8" s="80"/>
      <c r="D8" s="231" t="s">
        <v>181</v>
      </c>
      <c r="E8" s="222" t="s">
        <v>788</v>
      </c>
      <c r="F8" s="214" t="s">
        <v>99</v>
      </c>
      <c r="G8" s="214" t="s">
        <v>789</v>
      </c>
      <c r="H8" s="214" t="s">
        <v>101</v>
      </c>
      <c r="I8" s="214" t="s">
        <v>102</v>
      </c>
      <c r="J8" s="214" t="s">
        <v>790</v>
      </c>
      <c r="K8" s="214" t="s">
        <v>106</v>
      </c>
      <c r="L8" s="214" t="s">
        <v>791</v>
      </c>
      <c r="M8" s="214" t="s">
        <v>792</v>
      </c>
      <c r="N8" s="214" t="s">
        <v>793</v>
      </c>
      <c r="O8" s="214" t="s">
        <v>333</v>
      </c>
      <c r="P8" s="214" t="s">
        <v>794</v>
      </c>
      <c r="Q8" s="214" t="s">
        <v>795</v>
      </c>
      <c r="R8" s="214" t="s">
        <v>796</v>
      </c>
      <c r="S8" s="214" t="s">
        <v>797</v>
      </c>
      <c r="T8" s="214" t="s">
        <v>798</v>
      </c>
      <c r="U8" s="214" t="s">
        <v>208</v>
      </c>
      <c r="V8" s="81"/>
      <c r="W8" s="81"/>
      <c r="X8" s="81"/>
    </row>
    <row r="9" spans="2:24" ht="19.5" x14ac:dyDescent="0.35">
      <c r="B9" s="75"/>
      <c r="C9" s="3"/>
      <c r="D9" s="232" t="s">
        <v>71</v>
      </c>
      <c r="E9" s="223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219"/>
      <c r="T9" s="219"/>
      <c r="U9" s="219"/>
      <c r="V9" s="83"/>
      <c r="W9" s="83"/>
      <c r="X9" s="83"/>
    </row>
    <row r="10" spans="2:24" ht="15.75" customHeight="1" x14ac:dyDescent="0.35">
      <c r="B10" s="75"/>
      <c r="C10" s="3"/>
      <c r="D10" s="232" t="s">
        <v>390</v>
      </c>
      <c r="E10" s="223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83"/>
      <c r="W10" s="83"/>
      <c r="X10" s="83"/>
    </row>
    <row r="11" spans="2:24" ht="15.75" customHeight="1" x14ac:dyDescent="0.35">
      <c r="B11" s="75"/>
      <c r="C11" s="3"/>
      <c r="D11" s="232" t="s">
        <v>539</v>
      </c>
      <c r="E11" s="224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83"/>
      <c r="W11" s="83"/>
      <c r="X11" s="83"/>
    </row>
    <row r="12" spans="2:24" ht="15.75" customHeight="1" x14ac:dyDescent="0.35">
      <c r="B12" s="75"/>
      <c r="C12" s="3"/>
      <c r="D12" s="232"/>
      <c r="E12" s="224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83"/>
      <c r="W12" s="83"/>
      <c r="X12" s="83"/>
    </row>
    <row r="13" spans="2:24" ht="18.75" customHeight="1" x14ac:dyDescent="0.35">
      <c r="B13" s="75"/>
      <c r="C13" s="3"/>
      <c r="D13" s="232"/>
      <c r="E13" s="224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83"/>
      <c r="W13" s="83"/>
      <c r="X13" s="83"/>
    </row>
    <row r="14" spans="2:24" s="88" customFormat="1" ht="19.5" x14ac:dyDescent="0.35">
      <c r="B14" s="86"/>
      <c r="C14" s="713" t="s">
        <v>36</v>
      </c>
      <c r="D14" s="613" t="s">
        <v>367</v>
      </c>
      <c r="E14" s="224"/>
      <c r="F14" s="325">
        <v>2600000</v>
      </c>
      <c r="G14" s="325">
        <v>0</v>
      </c>
      <c r="H14" s="325">
        <v>0</v>
      </c>
      <c r="I14" s="325">
        <v>0</v>
      </c>
      <c r="J14" s="325">
        <v>115792</v>
      </c>
      <c r="K14" s="325">
        <v>0</v>
      </c>
      <c r="L14" s="325">
        <v>587435</v>
      </c>
      <c r="M14" s="325">
        <v>-8947</v>
      </c>
      <c r="N14" s="325">
        <v>296243</v>
      </c>
      <c r="O14" s="325">
        <v>95961</v>
      </c>
      <c r="P14" s="325">
        <v>-7408</v>
      </c>
      <c r="Q14" s="325">
        <v>8623</v>
      </c>
      <c r="R14" s="325">
        <v>0</v>
      </c>
      <c r="S14" s="325">
        <v>-24685</v>
      </c>
      <c r="T14" s="325">
        <v>0</v>
      </c>
      <c r="U14" s="325">
        <f>SUM(F14:T14)</f>
        <v>3663014</v>
      </c>
      <c r="V14" s="87"/>
      <c r="W14" s="87"/>
      <c r="X14" s="87"/>
    </row>
    <row r="15" spans="2:24" ht="19.5" x14ac:dyDescent="0.35">
      <c r="B15" s="75"/>
      <c r="C15" s="714"/>
      <c r="D15" s="614"/>
      <c r="E15" s="225"/>
      <c r="F15" s="327"/>
      <c r="G15" s="327"/>
      <c r="H15" s="327"/>
      <c r="I15" s="327"/>
      <c r="J15" s="327"/>
      <c r="K15" s="327"/>
      <c r="L15" s="327"/>
      <c r="M15" s="327"/>
      <c r="N15" s="327"/>
      <c r="O15" s="327"/>
      <c r="P15" s="327"/>
      <c r="Q15" s="327"/>
      <c r="R15" s="327"/>
      <c r="S15" s="327"/>
      <c r="T15" s="327"/>
      <c r="U15" s="327"/>
      <c r="V15" s="83"/>
      <c r="W15" s="83"/>
      <c r="X15" s="83"/>
    </row>
    <row r="16" spans="2:24" ht="19.5" x14ac:dyDescent="0.35">
      <c r="B16" s="75"/>
      <c r="C16" s="715"/>
      <c r="D16" s="704" t="s">
        <v>799</v>
      </c>
      <c r="E16" s="615"/>
      <c r="F16" s="327"/>
      <c r="G16" s="327"/>
      <c r="H16" s="327"/>
      <c r="I16" s="327"/>
      <c r="J16" s="327"/>
      <c r="K16" s="327"/>
      <c r="L16" s="327"/>
      <c r="M16" s="327"/>
      <c r="N16" s="327"/>
      <c r="O16" s="327"/>
      <c r="P16" s="327"/>
      <c r="Q16" s="327"/>
      <c r="R16" s="327"/>
      <c r="S16" s="327"/>
      <c r="T16" s="327"/>
      <c r="U16" s="327"/>
      <c r="V16" s="83"/>
      <c r="W16" s="83"/>
      <c r="X16" s="83"/>
    </row>
    <row r="17" spans="2:24" s="88" customFormat="1" ht="19.5" x14ac:dyDescent="0.35">
      <c r="B17" s="86"/>
      <c r="C17" s="617" t="s">
        <v>38</v>
      </c>
      <c r="D17" s="704" t="s">
        <v>800</v>
      </c>
      <c r="E17" s="226"/>
      <c r="F17" s="325">
        <v>0</v>
      </c>
      <c r="G17" s="325">
        <v>0</v>
      </c>
      <c r="H17" s="325">
        <v>0</v>
      </c>
      <c r="I17" s="325">
        <v>0</v>
      </c>
      <c r="J17" s="325">
        <v>0</v>
      </c>
      <c r="K17" s="325">
        <v>0</v>
      </c>
      <c r="L17" s="325">
        <v>0</v>
      </c>
      <c r="M17" s="325">
        <v>0</v>
      </c>
      <c r="N17" s="325">
        <v>0</v>
      </c>
      <c r="O17" s="325">
        <v>0</v>
      </c>
      <c r="P17" s="325">
        <v>0</v>
      </c>
      <c r="Q17" s="325">
        <v>0</v>
      </c>
      <c r="R17" s="325">
        <v>0</v>
      </c>
      <c r="S17" s="325">
        <v>0</v>
      </c>
      <c r="T17" s="325">
        <v>0</v>
      </c>
      <c r="U17" s="325">
        <f t="shared" ref="U17:U35" si="0">SUM(F17:T17)</f>
        <v>0</v>
      </c>
      <c r="V17" s="87"/>
      <c r="W17" s="87"/>
      <c r="X17" s="87"/>
    </row>
    <row r="18" spans="2:24" s="88" customFormat="1" ht="19.5" x14ac:dyDescent="0.35">
      <c r="B18" s="86"/>
      <c r="C18" s="716" t="s">
        <v>50</v>
      </c>
      <c r="D18" s="704" t="s">
        <v>701</v>
      </c>
      <c r="E18" s="249"/>
      <c r="F18" s="325">
        <v>0</v>
      </c>
      <c r="G18" s="325">
        <v>0</v>
      </c>
      <c r="H18" s="325">
        <v>0</v>
      </c>
      <c r="I18" s="325">
        <v>0</v>
      </c>
      <c r="J18" s="325">
        <v>0</v>
      </c>
      <c r="K18" s="325">
        <v>0</v>
      </c>
      <c r="L18" s="325">
        <v>0</v>
      </c>
      <c r="M18" s="325">
        <v>0</v>
      </c>
      <c r="N18" s="325">
        <v>0</v>
      </c>
      <c r="O18" s="325">
        <v>0</v>
      </c>
      <c r="P18" s="325">
        <v>14912</v>
      </c>
      <c r="Q18" s="325">
        <v>0</v>
      </c>
      <c r="R18" s="325">
        <v>0</v>
      </c>
      <c r="S18" s="325">
        <v>0</v>
      </c>
      <c r="T18" s="325">
        <v>0</v>
      </c>
      <c r="U18" s="325">
        <f t="shared" si="0"/>
        <v>14912</v>
      </c>
      <c r="V18" s="87"/>
      <c r="W18" s="87"/>
      <c r="X18" s="87"/>
    </row>
    <row r="19" spans="2:24" s="88" customFormat="1" ht="19.5" x14ac:dyDescent="0.35">
      <c r="B19" s="86"/>
      <c r="C19" s="716" t="s">
        <v>61</v>
      </c>
      <c r="D19" s="704" t="s">
        <v>801</v>
      </c>
      <c r="E19" s="225"/>
      <c r="F19" s="325">
        <v>0</v>
      </c>
      <c r="G19" s="325">
        <v>0</v>
      </c>
      <c r="H19" s="325">
        <v>0</v>
      </c>
      <c r="I19" s="325">
        <v>0</v>
      </c>
      <c r="J19" s="325">
        <v>0</v>
      </c>
      <c r="K19" s="325">
        <v>0</v>
      </c>
      <c r="L19" s="325">
        <v>0</v>
      </c>
      <c r="M19" s="325">
        <v>0</v>
      </c>
      <c r="N19" s="325">
        <v>0</v>
      </c>
      <c r="O19" s="325">
        <v>0</v>
      </c>
      <c r="P19" s="325">
        <v>0</v>
      </c>
      <c r="Q19" s="325">
        <v>0</v>
      </c>
      <c r="R19" s="325">
        <f>+R20+R21</f>
        <v>0</v>
      </c>
      <c r="S19" s="325">
        <f>+S20+S21</f>
        <v>4166</v>
      </c>
      <c r="T19" s="325">
        <v>0</v>
      </c>
      <c r="U19" s="325">
        <f t="shared" si="0"/>
        <v>4166</v>
      </c>
      <c r="V19" s="87"/>
      <c r="W19" s="87"/>
      <c r="X19" s="87"/>
    </row>
    <row r="20" spans="2:24" ht="19.5" x14ac:dyDescent="0.35">
      <c r="B20" s="75"/>
      <c r="C20" s="717" t="s">
        <v>171</v>
      </c>
      <c r="D20" s="705" t="s">
        <v>802</v>
      </c>
      <c r="E20" s="227"/>
      <c r="F20" s="323">
        <v>0</v>
      </c>
      <c r="G20" s="323">
        <v>0</v>
      </c>
      <c r="H20" s="323">
        <v>0</v>
      </c>
      <c r="I20" s="323">
        <v>0</v>
      </c>
      <c r="J20" s="323">
        <v>0</v>
      </c>
      <c r="K20" s="323">
        <v>0</v>
      </c>
      <c r="L20" s="323">
        <v>0</v>
      </c>
      <c r="M20" s="323">
        <v>0</v>
      </c>
      <c r="N20" s="323">
        <v>0</v>
      </c>
      <c r="O20" s="323">
        <v>0</v>
      </c>
      <c r="P20" s="323">
        <v>0</v>
      </c>
      <c r="Q20" s="323">
        <v>0</v>
      </c>
      <c r="R20" s="323">
        <v>0</v>
      </c>
      <c r="S20" s="323">
        <v>4166</v>
      </c>
      <c r="T20" s="323">
        <v>0</v>
      </c>
      <c r="U20" s="323">
        <f t="shared" si="0"/>
        <v>4166</v>
      </c>
      <c r="V20" s="83"/>
      <c r="W20" s="83"/>
      <c r="X20" s="83"/>
    </row>
    <row r="21" spans="2:24" ht="19.5" x14ac:dyDescent="0.35">
      <c r="B21" s="75"/>
      <c r="C21" s="717" t="s">
        <v>69</v>
      </c>
      <c r="D21" s="705" t="s">
        <v>803</v>
      </c>
      <c r="E21" s="227"/>
      <c r="F21" s="323">
        <v>0</v>
      </c>
      <c r="G21" s="323">
        <v>0</v>
      </c>
      <c r="H21" s="323">
        <v>0</v>
      </c>
      <c r="I21" s="323">
        <v>0</v>
      </c>
      <c r="J21" s="323">
        <v>0</v>
      </c>
      <c r="K21" s="323">
        <v>0</v>
      </c>
      <c r="L21" s="323">
        <v>0</v>
      </c>
      <c r="M21" s="323">
        <v>0</v>
      </c>
      <c r="N21" s="323">
        <v>0</v>
      </c>
      <c r="O21" s="323">
        <v>0</v>
      </c>
      <c r="P21" s="323">
        <v>0</v>
      </c>
      <c r="Q21" s="323">
        <v>0</v>
      </c>
      <c r="R21" s="323">
        <v>0</v>
      </c>
      <c r="S21" s="323">
        <v>0</v>
      </c>
      <c r="T21" s="323">
        <v>0</v>
      </c>
      <c r="U21" s="323">
        <f t="shared" si="0"/>
        <v>0</v>
      </c>
      <c r="V21" s="83"/>
      <c r="W21" s="83"/>
      <c r="X21" s="83"/>
    </row>
    <row r="22" spans="2:24" s="88" customFormat="1" ht="19.5" x14ac:dyDescent="0.35">
      <c r="B22" s="86"/>
      <c r="C22" s="617" t="s">
        <v>62</v>
      </c>
      <c r="D22" s="704" t="s">
        <v>703</v>
      </c>
      <c r="E22" s="224"/>
      <c r="F22" s="325">
        <v>0</v>
      </c>
      <c r="G22" s="325">
        <v>0</v>
      </c>
      <c r="H22" s="325">
        <v>0</v>
      </c>
      <c r="I22" s="325">
        <v>0</v>
      </c>
      <c r="J22" s="325">
        <v>0</v>
      </c>
      <c r="K22" s="325">
        <v>0</v>
      </c>
      <c r="L22" s="325">
        <v>0</v>
      </c>
      <c r="M22" s="325">
        <v>0</v>
      </c>
      <c r="N22" s="325">
        <v>0</v>
      </c>
      <c r="O22" s="325">
        <v>0</v>
      </c>
      <c r="P22" s="325">
        <v>0</v>
      </c>
      <c r="Q22" s="325">
        <v>0</v>
      </c>
      <c r="R22" s="325">
        <v>0</v>
      </c>
      <c r="S22" s="325">
        <v>0</v>
      </c>
      <c r="T22" s="325">
        <v>0</v>
      </c>
      <c r="U22" s="325">
        <f t="shared" si="0"/>
        <v>0</v>
      </c>
      <c r="V22" s="87"/>
      <c r="W22" s="87"/>
      <c r="X22" s="87"/>
    </row>
    <row r="23" spans="2:24" s="88" customFormat="1" ht="37.5" x14ac:dyDescent="0.35">
      <c r="B23" s="86"/>
      <c r="C23" s="617" t="s">
        <v>63</v>
      </c>
      <c r="D23" s="704" t="s">
        <v>705</v>
      </c>
      <c r="E23" s="228"/>
      <c r="F23" s="325">
        <v>0</v>
      </c>
      <c r="G23" s="325">
        <v>0</v>
      </c>
      <c r="H23" s="325">
        <v>0</v>
      </c>
      <c r="I23" s="325">
        <v>0</v>
      </c>
      <c r="J23" s="325">
        <v>0</v>
      </c>
      <c r="K23" s="325">
        <v>0</v>
      </c>
      <c r="L23" s="325">
        <v>0</v>
      </c>
      <c r="M23" s="325">
        <v>0</v>
      </c>
      <c r="N23" s="325">
        <v>0</v>
      </c>
      <c r="O23" s="325">
        <v>0</v>
      </c>
      <c r="P23" s="325">
        <v>0</v>
      </c>
      <c r="Q23" s="325">
        <v>0</v>
      </c>
      <c r="R23" s="325">
        <v>0</v>
      </c>
      <c r="S23" s="325">
        <v>0</v>
      </c>
      <c r="T23" s="325">
        <v>0</v>
      </c>
      <c r="U23" s="325">
        <f t="shared" si="0"/>
        <v>0</v>
      </c>
      <c r="V23" s="87"/>
      <c r="W23" s="87"/>
      <c r="X23" s="87"/>
    </row>
    <row r="24" spans="2:24" s="88" customFormat="1" ht="37.5" x14ac:dyDescent="0.35">
      <c r="B24" s="86"/>
      <c r="C24" s="617" t="s">
        <v>64</v>
      </c>
      <c r="D24" s="706" t="s">
        <v>804</v>
      </c>
      <c r="E24" s="224"/>
      <c r="F24" s="325">
        <v>0</v>
      </c>
      <c r="G24" s="325">
        <v>0</v>
      </c>
      <c r="H24" s="325">
        <v>0</v>
      </c>
      <c r="I24" s="325">
        <v>0</v>
      </c>
      <c r="J24" s="325">
        <v>0</v>
      </c>
      <c r="K24" s="325">
        <v>0</v>
      </c>
      <c r="L24" s="325">
        <v>0</v>
      </c>
      <c r="M24" s="325">
        <v>0</v>
      </c>
      <c r="N24" s="325">
        <v>0</v>
      </c>
      <c r="O24" s="325">
        <v>0</v>
      </c>
      <c r="P24" s="325">
        <v>0</v>
      </c>
      <c r="Q24" s="325">
        <v>0</v>
      </c>
      <c r="R24" s="325">
        <v>0</v>
      </c>
      <c r="S24" s="325">
        <v>0</v>
      </c>
      <c r="T24" s="325">
        <v>0</v>
      </c>
      <c r="U24" s="325">
        <f t="shared" si="0"/>
        <v>0</v>
      </c>
      <c r="V24" s="87"/>
      <c r="W24" s="87"/>
      <c r="X24" s="87"/>
    </row>
    <row r="25" spans="2:24" s="88" customFormat="1" ht="19.5" x14ac:dyDescent="0.35">
      <c r="B25" s="86"/>
      <c r="C25" s="617" t="s">
        <v>77</v>
      </c>
      <c r="D25" s="704" t="s">
        <v>805</v>
      </c>
      <c r="E25" s="224"/>
      <c r="F25" s="325">
        <v>0</v>
      </c>
      <c r="G25" s="325">
        <v>0</v>
      </c>
      <c r="H25" s="325">
        <v>0</v>
      </c>
      <c r="I25" s="325">
        <v>0</v>
      </c>
      <c r="J25" s="325">
        <v>0</v>
      </c>
      <c r="K25" s="325">
        <v>0</v>
      </c>
      <c r="L25" s="325">
        <v>0</v>
      </c>
      <c r="M25" s="325">
        <v>0</v>
      </c>
      <c r="N25" s="325">
        <v>0</v>
      </c>
      <c r="O25" s="325">
        <v>0</v>
      </c>
      <c r="P25" s="325">
        <v>0</v>
      </c>
      <c r="Q25" s="325">
        <v>0</v>
      </c>
      <c r="R25" s="325">
        <v>0</v>
      </c>
      <c r="S25" s="325">
        <v>0</v>
      </c>
      <c r="T25" s="325">
        <v>0</v>
      </c>
      <c r="U25" s="325">
        <f t="shared" si="0"/>
        <v>0</v>
      </c>
      <c r="V25" s="87"/>
      <c r="W25" s="87"/>
      <c r="X25" s="87"/>
    </row>
    <row r="26" spans="2:24" s="88" customFormat="1" ht="37.5" x14ac:dyDescent="0.35">
      <c r="B26" s="86"/>
      <c r="C26" s="617" t="s">
        <v>80</v>
      </c>
      <c r="D26" s="704" t="s">
        <v>806</v>
      </c>
      <c r="E26" s="228"/>
      <c r="F26" s="325">
        <v>0</v>
      </c>
      <c r="G26" s="325">
        <v>0</v>
      </c>
      <c r="H26" s="325">
        <v>0</v>
      </c>
      <c r="I26" s="325">
        <v>0</v>
      </c>
      <c r="J26" s="325">
        <v>0</v>
      </c>
      <c r="K26" s="325">
        <v>0</v>
      </c>
      <c r="L26" s="325">
        <v>0</v>
      </c>
      <c r="M26" s="325">
        <v>0</v>
      </c>
      <c r="N26" s="325">
        <v>0</v>
      </c>
      <c r="O26" s="325">
        <v>0</v>
      </c>
      <c r="P26" s="325">
        <v>0</v>
      </c>
      <c r="Q26" s="325">
        <v>0</v>
      </c>
      <c r="R26" s="325">
        <v>0</v>
      </c>
      <c r="S26" s="325">
        <v>0</v>
      </c>
      <c r="T26" s="325">
        <v>0</v>
      </c>
      <c r="U26" s="325">
        <f t="shared" si="0"/>
        <v>0</v>
      </c>
      <c r="V26" s="87"/>
      <c r="W26" s="87"/>
      <c r="X26" s="87"/>
    </row>
    <row r="27" spans="2:24" s="88" customFormat="1" ht="37.5" x14ac:dyDescent="0.35">
      <c r="B27" s="86"/>
      <c r="C27" s="617" t="s">
        <v>81</v>
      </c>
      <c r="D27" s="707" t="s">
        <v>807</v>
      </c>
      <c r="E27" s="224"/>
      <c r="F27" s="325">
        <v>0</v>
      </c>
      <c r="G27" s="325">
        <v>0</v>
      </c>
      <c r="H27" s="325">
        <v>0</v>
      </c>
      <c r="I27" s="325">
        <v>0</v>
      </c>
      <c r="J27" s="325">
        <v>0</v>
      </c>
      <c r="K27" s="325">
        <v>0</v>
      </c>
      <c r="L27" s="325">
        <v>0</v>
      </c>
      <c r="M27" s="325">
        <v>0</v>
      </c>
      <c r="N27" s="325">
        <v>0</v>
      </c>
      <c r="O27" s="325">
        <v>0</v>
      </c>
      <c r="P27" s="325">
        <v>0</v>
      </c>
      <c r="Q27" s="325">
        <v>0</v>
      </c>
      <c r="R27" s="325">
        <v>0</v>
      </c>
      <c r="S27" s="325">
        <v>0</v>
      </c>
      <c r="T27" s="325">
        <v>0</v>
      </c>
      <c r="U27" s="325">
        <f t="shared" si="0"/>
        <v>0</v>
      </c>
      <c r="V27" s="87"/>
      <c r="W27" s="87"/>
      <c r="X27" s="87"/>
    </row>
    <row r="28" spans="2:24" s="88" customFormat="1" ht="37.5" x14ac:dyDescent="0.35">
      <c r="B28" s="86"/>
      <c r="C28" s="617" t="s">
        <v>82</v>
      </c>
      <c r="D28" s="707" t="s">
        <v>808</v>
      </c>
      <c r="E28" s="224"/>
      <c r="F28" s="325">
        <v>0</v>
      </c>
      <c r="G28" s="325">
        <v>0</v>
      </c>
      <c r="H28" s="325">
        <v>0</v>
      </c>
      <c r="I28" s="325">
        <v>0</v>
      </c>
      <c r="J28" s="325">
        <v>0</v>
      </c>
      <c r="K28" s="325">
        <v>0</v>
      </c>
      <c r="L28" s="325">
        <v>0</v>
      </c>
      <c r="M28" s="325">
        <v>0</v>
      </c>
      <c r="N28" s="325">
        <v>0</v>
      </c>
      <c r="O28" s="325">
        <v>0</v>
      </c>
      <c r="P28" s="325">
        <v>0</v>
      </c>
      <c r="Q28" s="325">
        <v>0</v>
      </c>
      <c r="R28" s="325">
        <v>0</v>
      </c>
      <c r="S28" s="325">
        <v>0</v>
      </c>
      <c r="T28" s="325">
        <v>0</v>
      </c>
      <c r="U28" s="325">
        <f t="shared" si="0"/>
        <v>0</v>
      </c>
      <c r="V28" s="87"/>
      <c r="W28" s="87"/>
      <c r="X28" s="87"/>
    </row>
    <row r="29" spans="2:24" s="88" customFormat="1" ht="19.5" x14ac:dyDescent="0.35">
      <c r="B29" s="86"/>
      <c r="C29" s="716" t="s">
        <v>85</v>
      </c>
      <c r="D29" s="704" t="s">
        <v>809</v>
      </c>
      <c r="E29" s="618"/>
      <c r="F29" s="325">
        <f>+F30+F31</f>
        <v>0</v>
      </c>
      <c r="G29" s="325">
        <v>0</v>
      </c>
      <c r="H29" s="325">
        <v>0</v>
      </c>
      <c r="I29" s="325">
        <v>0</v>
      </c>
      <c r="J29" s="325">
        <v>0</v>
      </c>
      <c r="K29" s="325">
        <v>0</v>
      </c>
      <c r="L29" s="325">
        <f>+L30+L31</f>
        <v>0</v>
      </c>
      <c r="M29" s="325">
        <v>0</v>
      </c>
      <c r="N29" s="325">
        <v>0</v>
      </c>
      <c r="O29" s="325">
        <f>O31</f>
        <v>0</v>
      </c>
      <c r="P29" s="325">
        <v>0</v>
      </c>
      <c r="Q29" s="325">
        <v>0</v>
      </c>
      <c r="R29" s="325">
        <v>0</v>
      </c>
      <c r="S29" s="325">
        <v>0</v>
      </c>
      <c r="T29" s="325">
        <v>0</v>
      </c>
      <c r="U29" s="325">
        <f t="shared" si="0"/>
        <v>0</v>
      </c>
      <c r="V29" s="87"/>
      <c r="W29" s="87"/>
      <c r="X29" s="87"/>
    </row>
    <row r="30" spans="2:24" ht="19.5" x14ac:dyDescent="0.35">
      <c r="B30" s="75"/>
      <c r="C30" s="717" t="s">
        <v>238</v>
      </c>
      <c r="D30" s="705" t="s">
        <v>810</v>
      </c>
      <c r="E30" s="227"/>
      <c r="F30" s="323">
        <v>0</v>
      </c>
      <c r="G30" s="323">
        <v>0</v>
      </c>
      <c r="H30" s="323">
        <v>0</v>
      </c>
      <c r="I30" s="323">
        <v>0</v>
      </c>
      <c r="J30" s="323">
        <v>0</v>
      </c>
      <c r="K30" s="323">
        <v>0</v>
      </c>
      <c r="L30" s="323">
        <v>0</v>
      </c>
      <c r="M30" s="323">
        <v>0</v>
      </c>
      <c r="N30" s="323">
        <v>0</v>
      </c>
      <c r="O30" s="323">
        <v>0</v>
      </c>
      <c r="P30" s="323">
        <v>0</v>
      </c>
      <c r="Q30" s="323">
        <v>0</v>
      </c>
      <c r="R30" s="323">
        <v>0</v>
      </c>
      <c r="S30" s="323">
        <v>0</v>
      </c>
      <c r="T30" s="323">
        <v>0</v>
      </c>
      <c r="U30" s="323">
        <f t="shared" si="0"/>
        <v>0</v>
      </c>
      <c r="V30" s="83"/>
      <c r="W30" s="83"/>
      <c r="X30" s="83"/>
    </row>
    <row r="31" spans="2:24" ht="19.5" x14ac:dyDescent="0.35">
      <c r="B31" s="75"/>
      <c r="C31" s="717" t="s">
        <v>239</v>
      </c>
      <c r="D31" s="705" t="s">
        <v>811</v>
      </c>
      <c r="E31" s="619"/>
      <c r="F31" s="323">
        <v>0</v>
      </c>
      <c r="G31" s="323">
        <v>0</v>
      </c>
      <c r="H31" s="323">
        <v>0</v>
      </c>
      <c r="I31" s="323">
        <v>0</v>
      </c>
      <c r="J31" s="323">
        <v>0</v>
      </c>
      <c r="K31" s="323">
        <v>0</v>
      </c>
      <c r="L31" s="323">
        <v>0</v>
      </c>
      <c r="M31" s="323">
        <v>0</v>
      </c>
      <c r="N31" s="323">
        <v>0</v>
      </c>
      <c r="O31" s="323">
        <v>0</v>
      </c>
      <c r="P31" s="323">
        <v>0</v>
      </c>
      <c r="Q31" s="323">
        <v>0</v>
      </c>
      <c r="R31" s="323">
        <v>0</v>
      </c>
      <c r="S31" s="323">
        <v>0</v>
      </c>
      <c r="T31" s="323">
        <v>0</v>
      </c>
      <c r="U31" s="323">
        <f t="shared" si="0"/>
        <v>0</v>
      </c>
      <c r="V31" s="83"/>
      <c r="W31" s="83"/>
      <c r="X31" s="83"/>
    </row>
    <row r="32" spans="2:24" s="88" customFormat="1" ht="19.5" x14ac:dyDescent="0.35">
      <c r="B32" s="86"/>
      <c r="C32" s="716" t="s">
        <v>86</v>
      </c>
      <c r="D32" s="704" t="s">
        <v>812</v>
      </c>
      <c r="E32" s="226"/>
      <c r="F32" s="325">
        <v>0</v>
      </c>
      <c r="G32" s="325">
        <v>0</v>
      </c>
      <c r="H32" s="325">
        <v>0</v>
      </c>
      <c r="I32" s="325">
        <v>0</v>
      </c>
      <c r="J32" s="325">
        <v>0</v>
      </c>
      <c r="K32" s="325">
        <v>0</v>
      </c>
      <c r="L32" s="325">
        <v>0</v>
      </c>
      <c r="M32" s="325">
        <v>0</v>
      </c>
      <c r="N32" s="325">
        <v>0</v>
      </c>
      <c r="O32" s="325">
        <v>0</v>
      </c>
      <c r="P32" s="325">
        <v>0</v>
      </c>
      <c r="Q32" s="325">
        <v>0</v>
      </c>
      <c r="R32" s="325">
        <v>0</v>
      </c>
      <c r="S32" s="325">
        <v>0</v>
      </c>
      <c r="T32" s="325">
        <v>0</v>
      </c>
      <c r="U32" s="325">
        <f t="shared" si="0"/>
        <v>0</v>
      </c>
      <c r="V32" s="87"/>
      <c r="W32" s="87"/>
      <c r="X32" s="87"/>
    </row>
    <row r="33" spans="2:24" s="88" customFormat="1" ht="19.5" x14ac:dyDescent="0.35">
      <c r="B33" s="86"/>
      <c r="C33" s="716" t="s">
        <v>87</v>
      </c>
      <c r="D33" s="704" t="s">
        <v>102</v>
      </c>
      <c r="E33" s="225"/>
      <c r="F33" s="325">
        <v>0</v>
      </c>
      <c r="G33" s="325">
        <v>0</v>
      </c>
      <c r="H33" s="325">
        <v>0</v>
      </c>
      <c r="I33" s="325">
        <v>0</v>
      </c>
      <c r="J33" s="325">
        <v>0</v>
      </c>
      <c r="K33" s="325">
        <v>0</v>
      </c>
      <c r="L33" s="325">
        <v>0</v>
      </c>
      <c r="M33" s="325">
        <v>0</v>
      </c>
      <c r="N33" s="325">
        <v>0</v>
      </c>
      <c r="O33" s="325">
        <v>0</v>
      </c>
      <c r="P33" s="325">
        <v>0</v>
      </c>
      <c r="Q33" s="325">
        <v>0</v>
      </c>
      <c r="R33" s="325">
        <v>0</v>
      </c>
      <c r="S33" s="325">
        <v>0</v>
      </c>
      <c r="T33" s="325">
        <v>0</v>
      </c>
      <c r="U33" s="325">
        <f t="shared" si="0"/>
        <v>0</v>
      </c>
      <c r="V33" s="87"/>
      <c r="W33" s="87"/>
      <c r="X33" s="87"/>
    </row>
    <row r="34" spans="2:24" s="88" customFormat="1" ht="19.5" x14ac:dyDescent="0.35">
      <c r="B34" s="86"/>
      <c r="C34" s="617" t="s">
        <v>88</v>
      </c>
      <c r="D34" s="704" t="s">
        <v>185</v>
      </c>
      <c r="E34" s="225"/>
      <c r="F34" s="325">
        <v>0</v>
      </c>
      <c r="G34" s="325">
        <v>0</v>
      </c>
      <c r="H34" s="325">
        <v>0</v>
      </c>
      <c r="I34" s="325">
        <v>0</v>
      </c>
      <c r="J34" s="325">
        <v>0</v>
      </c>
      <c r="K34" s="325">
        <v>0</v>
      </c>
      <c r="L34" s="325">
        <v>0</v>
      </c>
      <c r="M34" s="325">
        <v>0</v>
      </c>
      <c r="N34" s="325">
        <v>0</v>
      </c>
      <c r="O34" s="325">
        <v>0</v>
      </c>
      <c r="P34" s="325">
        <v>0</v>
      </c>
      <c r="Q34" s="325">
        <v>0</v>
      </c>
      <c r="R34" s="325">
        <v>0</v>
      </c>
      <c r="S34" s="325">
        <v>0</v>
      </c>
      <c r="T34" s="325">
        <v>0</v>
      </c>
      <c r="U34" s="325">
        <f t="shared" si="0"/>
        <v>0</v>
      </c>
      <c r="V34" s="87"/>
      <c r="W34" s="87"/>
      <c r="X34" s="87"/>
    </row>
    <row r="35" spans="2:24" s="88" customFormat="1" ht="19.5" x14ac:dyDescent="0.35">
      <c r="B35" s="86"/>
      <c r="C35" s="716" t="s">
        <v>90</v>
      </c>
      <c r="D35" s="704" t="s">
        <v>74</v>
      </c>
      <c r="E35" s="619"/>
      <c r="F35" s="325">
        <v>0</v>
      </c>
      <c r="G35" s="325">
        <v>0</v>
      </c>
      <c r="H35" s="325">
        <v>0</v>
      </c>
      <c r="I35" s="325">
        <v>0</v>
      </c>
      <c r="J35" s="325">
        <v>0</v>
      </c>
      <c r="K35" s="325">
        <v>0</v>
      </c>
      <c r="L35" s="325">
        <v>0</v>
      </c>
      <c r="M35" s="325">
        <v>0</v>
      </c>
      <c r="N35" s="325">
        <v>0</v>
      </c>
      <c r="O35" s="325">
        <v>0</v>
      </c>
      <c r="P35" s="325">
        <v>0</v>
      </c>
      <c r="Q35" s="325">
        <v>0</v>
      </c>
      <c r="R35" s="325">
        <v>0</v>
      </c>
      <c r="S35" s="325">
        <v>0</v>
      </c>
      <c r="T35" s="325">
        <v>0</v>
      </c>
      <c r="U35" s="325">
        <f t="shared" si="0"/>
        <v>0</v>
      </c>
      <c r="V35" s="87"/>
      <c r="W35" s="87"/>
      <c r="X35" s="87"/>
    </row>
    <row r="36" spans="2:24" s="88" customFormat="1" ht="19.5" x14ac:dyDescent="0.35">
      <c r="B36" s="86"/>
      <c r="C36" s="617" t="s">
        <v>93</v>
      </c>
      <c r="D36" s="708" t="s">
        <v>813</v>
      </c>
      <c r="E36" s="224"/>
      <c r="F36" s="325">
        <v>0</v>
      </c>
      <c r="G36" s="325">
        <v>0</v>
      </c>
      <c r="H36" s="325">
        <v>0</v>
      </c>
      <c r="I36" s="325">
        <v>0</v>
      </c>
      <c r="J36" s="325">
        <v>0</v>
      </c>
      <c r="K36" s="325">
        <v>0</v>
      </c>
      <c r="L36" s="325">
        <v>0</v>
      </c>
      <c r="M36" s="325">
        <v>0</v>
      </c>
      <c r="N36" s="325">
        <v>91400</v>
      </c>
      <c r="O36" s="325">
        <v>0</v>
      </c>
      <c r="P36" s="325">
        <v>0</v>
      </c>
      <c r="Q36" s="325">
        <v>0</v>
      </c>
      <c r="R36" s="325">
        <v>0</v>
      </c>
      <c r="S36" s="325">
        <v>0</v>
      </c>
      <c r="T36" s="325">
        <v>0</v>
      </c>
      <c r="U36" s="325">
        <f>SUM(F36:T36)</f>
        <v>91400</v>
      </c>
      <c r="V36" s="87"/>
      <c r="W36" s="87"/>
      <c r="X36" s="87"/>
    </row>
    <row r="37" spans="2:24" s="88" customFormat="1" ht="19.5" x14ac:dyDescent="0.35">
      <c r="B37" s="86"/>
      <c r="C37" s="617" t="s">
        <v>180</v>
      </c>
      <c r="D37" s="709" t="s">
        <v>182</v>
      </c>
      <c r="E37" s="618"/>
      <c r="F37" s="325">
        <f>SUM(F38:F40)</f>
        <v>0</v>
      </c>
      <c r="G37" s="325">
        <f t="shared" ref="G37:T37" si="1">SUM(G38:G40)</f>
        <v>0</v>
      </c>
      <c r="H37" s="325">
        <f t="shared" si="1"/>
        <v>0</v>
      </c>
      <c r="I37" s="325">
        <f t="shared" si="1"/>
        <v>0</v>
      </c>
      <c r="J37" s="325">
        <f t="shared" si="1"/>
        <v>15161</v>
      </c>
      <c r="K37" s="325">
        <f t="shared" si="1"/>
        <v>0</v>
      </c>
      <c r="L37" s="325">
        <f t="shared" si="1"/>
        <v>279954</v>
      </c>
      <c r="M37" s="325">
        <f t="shared" si="1"/>
        <v>1128</v>
      </c>
      <c r="N37" s="325">
        <f t="shared" si="1"/>
        <v>-296243</v>
      </c>
      <c r="O37" s="325">
        <f t="shared" si="1"/>
        <v>0</v>
      </c>
      <c r="P37" s="325">
        <f t="shared" si="1"/>
        <v>0</v>
      </c>
      <c r="Q37" s="325">
        <f t="shared" si="1"/>
        <v>0</v>
      </c>
      <c r="R37" s="325">
        <f t="shared" si="1"/>
        <v>0</v>
      </c>
      <c r="S37" s="325">
        <f t="shared" si="1"/>
        <v>0</v>
      </c>
      <c r="T37" s="325">
        <f t="shared" si="1"/>
        <v>0</v>
      </c>
      <c r="U37" s="325">
        <f>SUM(F37:T37)</f>
        <v>0</v>
      </c>
      <c r="V37" s="87"/>
      <c r="W37" s="87"/>
      <c r="X37" s="87"/>
    </row>
    <row r="38" spans="2:24" ht="19.5" x14ac:dyDescent="0.35">
      <c r="B38" s="75"/>
      <c r="C38" s="717" t="s">
        <v>761</v>
      </c>
      <c r="D38" s="620" t="s">
        <v>183</v>
      </c>
      <c r="E38" s="619"/>
      <c r="F38" s="323">
        <v>0</v>
      </c>
      <c r="G38" s="323">
        <v>0</v>
      </c>
      <c r="H38" s="323">
        <v>0</v>
      </c>
      <c r="I38" s="323">
        <v>0</v>
      </c>
      <c r="J38" s="323">
        <v>0</v>
      </c>
      <c r="K38" s="323">
        <v>0</v>
      </c>
      <c r="L38" s="323">
        <v>0</v>
      </c>
      <c r="M38" s="323">
        <v>0</v>
      </c>
      <c r="N38" s="323">
        <v>0</v>
      </c>
      <c r="O38" s="323">
        <v>0</v>
      </c>
      <c r="P38" s="323">
        <v>0</v>
      </c>
      <c r="Q38" s="323">
        <v>0</v>
      </c>
      <c r="R38" s="323">
        <v>0</v>
      </c>
      <c r="S38" s="323">
        <v>0</v>
      </c>
      <c r="T38" s="323">
        <v>0</v>
      </c>
      <c r="U38" s="323">
        <f>SUM(F38:T38)</f>
        <v>0</v>
      </c>
      <c r="V38" s="83"/>
      <c r="W38" s="83"/>
      <c r="X38" s="83"/>
    </row>
    <row r="39" spans="2:24" ht="19.5" x14ac:dyDescent="0.35">
      <c r="B39" s="75"/>
      <c r="C39" s="717" t="s">
        <v>762</v>
      </c>
      <c r="D39" s="710" t="s">
        <v>184</v>
      </c>
      <c r="E39" s="619"/>
      <c r="F39" s="323">
        <v>0</v>
      </c>
      <c r="G39" s="323">
        <v>0</v>
      </c>
      <c r="H39" s="323">
        <v>0</v>
      </c>
      <c r="I39" s="323">
        <v>0</v>
      </c>
      <c r="J39" s="323">
        <v>15161</v>
      </c>
      <c r="K39" s="323">
        <v>0</v>
      </c>
      <c r="L39" s="323">
        <v>279954</v>
      </c>
      <c r="M39" s="323">
        <v>1128</v>
      </c>
      <c r="N39" s="323">
        <v>-296243</v>
      </c>
      <c r="O39" s="323">
        <v>0</v>
      </c>
      <c r="P39" s="323">
        <v>0</v>
      </c>
      <c r="Q39" s="323">
        <v>0</v>
      </c>
      <c r="R39" s="323">
        <v>0</v>
      </c>
      <c r="S39" s="323">
        <v>0</v>
      </c>
      <c r="T39" s="323">
        <v>0</v>
      </c>
      <c r="U39" s="323">
        <f>SUM(F39:T39)</f>
        <v>0</v>
      </c>
      <c r="V39" s="83"/>
      <c r="W39" s="83"/>
      <c r="X39" s="83"/>
    </row>
    <row r="40" spans="2:24" ht="19.5" x14ac:dyDescent="0.35">
      <c r="B40" s="75"/>
      <c r="C40" s="616" t="s">
        <v>764</v>
      </c>
      <c r="D40" s="705" t="s">
        <v>20</v>
      </c>
      <c r="E40" s="227"/>
      <c r="F40" s="323">
        <v>0</v>
      </c>
      <c r="G40" s="323">
        <v>0</v>
      </c>
      <c r="H40" s="323">
        <v>0</v>
      </c>
      <c r="I40" s="323">
        <v>0</v>
      </c>
      <c r="J40" s="323">
        <v>0</v>
      </c>
      <c r="K40" s="323">
        <v>0</v>
      </c>
      <c r="L40" s="323">
        <v>0</v>
      </c>
      <c r="M40" s="323">
        <v>0</v>
      </c>
      <c r="N40" s="323">
        <v>0</v>
      </c>
      <c r="O40" s="323">
        <v>0</v>
      </c>
      <c r="P40" s="323">
        <v>0</v>
      </c>
      <c r="Q40" s="323">
        <v>0</v>
      </c>
      <c r="R40" s="323">
        <v>0</v>
      </c>
      <c r="S40" s="323">
        <v>0</v>
      </c>
      <c r="T40" s="323">
        <v>0</v>
      </c>
      <c r="U40" s="323">
        <f>SUM(F40:T40)</f>
        <v>0</v>
      </c>
      <c r="V40" s="83"/>
      <c r="W40" s="83"/>
      <c r="X40" s="83"/>
    </row>
    <row r="41" spans="2:24" ht="19.5" x14ac:dyDescent="0.35">
      <c r="B41" s="75"/>
      <c r="C41" s="621"/>
      <c r="D41" s="711"/>
      <c r="E41" s="615"/>
      <c r="F41" s="323"/>
      <c r="G41" s="323"/>
      <c r="H41" s="323"/>
      <c r="I41" s="323"/>
      <c r="J41" s="323"/>
      <c r="K41" s="323"/>
      <c r="L41" s="323"/>
      <c r="M41" s="323"/>
      <c r="N41" s="323"/>
      <c r="O41" s="323"/>
      <c r="P41" s="323"/>
      <c r="Q41" s="323"/>
      <c r="R41" s="323"/>
      <c r="S41" s="323"/>
      <c r="T41" s="323"/>
      <c r="U41" s="323"/>
      <c r="V41" s="83"/>
      <c r="W41" s="83"/>
      <c r="X41" s="83"/>
    </row>
    <row r="42" spans="2:24" ht="37.5" x14ac:dyDescent="0.35">
      <c r="B42" s="622"/>
      <c r="C42" s="623"/>
      <c r="D42" s="712" t="s">
        <v>814</v>
      </c>
      <c r="E42" s="229"/>
      <c r="F42" s="330">
        <f t="shared" ref="F42:U42" si="2">+F14+F17+F18+F19+F22+F23+F24+F25+F26+F27+F28+F29+F32+F33+F34+F35+F36+F37</f>
        <v>2600000</v>
      </c>
      <c r="G42" s="330">
        <f t="shared" si="2"/>
        <v>0</v>
      </c>
      <c r="H42" s="330">
        <f t="shared" si="2"/>
        <v>0</v>
      </c>
      <c r="I42" s="330">
        <f t="shared" si="2"/>
        <v>0</v>
      </c>
      <c r="J42" s="330">
        <f t="shared" si="2"/>
        <v>130953</v>
      </c>
      <c r="K42" s="330">
        <f t="shared" si="2"/>
        <v>0</v>
      </c>
      <c r="L42" s="330">
        <f t="shared" si="2"/>
        <v>867389</v>
      </c>
      <c r="M42" s="326">
        <f t="shared" si="2"/>
        <v>-7819</v>
      </c>
      <c r="N42" s="330">
        <f t="shared" si="2"/>
        <v>91400</v>
      </c>
      <c r="O42" s="330">
        <f t="shared" si="2"/>
        <v>95961</v>
      </c>
      <c r="P42" s="326">
        <f t="shared" si="2"/>
        <v>7504</v>
      </c>
      <c r="Q42" s="330">
        <f t="shared" si="2"/>
        <v>8623</v>
      </c>
      <c r="R42" s="326">
        <f t="shared" si="2"/>
        <v>0</v>
      </c>
      <c r="S42" s="326">
        <f t="shared" si="2"/>
        <v>-20519</v>
      </c>
      <c r="T42" s="330">
        <f t="shared" si="2"/>
        <v>0</v>
      </c>
      <c r="U42" s="330">
        <f t="shared" si="2"/>
        <v>3773492</v>
      </c>
      <c r="V42" s="83"/>
      <c r="W42" s="624">
        <f>SUM(D42:T42)-U42</f>
        <v>0</v>
      </c>
      <c r="X42" s="625"/>
    </row>
    <row r="43" spans="2:24" s="73" customFormat="1" ht="19.5" x14ac:dyDescent="0.35">
      <c r="B43" s="89"/>
      <c r="C43" s="84"/>
      <c r="D43" s="90"/>
      <c r="E43" s="85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2"/>
      <c r="W43" s="92"/>
      <c r="X43" s="92"/>
    </row>
    <row r="44" spans="2:24" s="73" customFormat="1" ht="9" customHeight="1" x14ac:dyDescent="0.35">
      <c r="B44" s="2"/>
      <c r="C44" s="621"/>
      <c r="D44" s="626"/>
      <c r="E44" s="627"/>
      <c r="F44" s="628"/>
      <c r="G44" s="628"/>
      <c r="H44" s="628"/>
      <c r="I44" s="628"/>
      <c r="J44" s="628"/>
      <c r="K44" s="628"/>
      <c r="L44" s="628"/>
      <c r="M44" s="628"/>
      <c r="N44" s="628"/>
      <c r="O44" s="628"/>
      <c r="P44" s="628"/>
      <c r="Q44" s="628"/>
      <c r="R44" s="628"/>
      <c r="S44" s="628"/>
      <c r="T44" s="628"/>
      <c r="U44" s="628"/>
      <c r="V44" s="92"/>
      <c r="W44" s="92"/>
      <c r="X44" s="92"/>
    </row>
    <row r="45" spans="2:24" ht="20.100000000000001" customHeight="1" x14ac:dyDescent="0.35">
      <c r="C45" s="629"/>
      <c r="D45" s="83"/>
      <c r="E45" s="83"/>
      <c r="F45" s="83"/>
      <c r="G45" s="83"/>
      <c r="H45" s="83"/>
      <c r="I45" s="83"/>
      <c r="J45" s="83"/>
      <c r="L45" s="83"/>
      <c r="M45" s="83"/>
      <c r="N45" s="92"/>
      <c r="O45" s="83"/>
      <c r="P45" s="83"/>
      <c r="Q45" s="83"/>
      <c r="R45" s="83"/>
      <c r="S45" s="83"/>
      <c r="T45" s="83"/>
      <c r="U45" s="83"/>
      <c r="V45" s="83"/>
      <c r="W45" s="83"/>
      <c r="X45" s="83"/>
    </row>
    <row r="46" spans="2:24" ht="20.100000000000001" customHeight="1" x14ac:dyDescent="0.35">
      <c r="F46" s="636">
        <f>+F42-F14-F17-F18-F19-F22-F23-F24-F25-F26-F27-F28-F29-F32-F33-F34-F35-F36-F37</f>
        <v>0</v>
      </c>
      <c r="G46" s="636">
        <f t="shared" ref="G46:U46" si="3">+G42-G14-G17-G18-G19-G22-G23-G24-G25-G26-G27-G28-G29-G32-G33-G34-G35-G36-G37</f>
        <v>0</v>
      </c>
      <c r="H46" s="636">
        <f t="shared" si="3"/>
        <v>0</v>
      </c>
      <c r="I46" s="636">
        <f t="shared" si="3"/>
        <v>0</v>
      </c>
      <c r="J46" s="636">
        <f t="shared" si="3"/>
        <v>0</v>
      </c>
      <c r="K46" s="636">
        <f t="shared" si="3"/>
        <v>0</v>
      </c>
      <c r="L46" s="636">
        <f t="shared" si="3"/>
        <v>0</v>
      </c>
      <c r="M46" s="636">
        <f t="shared" si="3"/>
        <v>0</v>
      </c>
      <c r="N46" s="636">
        <f t="shared" si="3"/>
        <v>0</v>
      </c>
      <c r="O46" s="636">
        <f t="shared" si="3"/>
        <v>0</v>
      </c>
      <c r="P46" s="636">
        <f t="shared" si="3"/>
        <v>0</v>
      </c>
      <c r="Q46" s="636">
        <f t="shared" si="3"/>
        <v>0</v>
      </c>
      <c r="R46" s="636">
        <f t="shared" si="3"/>
        <v>0</v>
      </c>
      <c r="S46" s="636">
        <f t="shared" si="3"/>
        <v>0</v>
      </c>
      <c r="T46" s="636">
        <f t="shared" si="3"/>
        <v>0</v>
      </c>
      <c r="U46" s="636">
        <f t="shared" si="3"/>
        <v>0</v>
      </c>
    </row>
    <row r="47" spans="2:24" ht="20.100000000000001" customHeight="1" x14ac:dyDescent="0.35">
      <c r="F47" s="636">
        <f>+F19-F20-F21</f>
        <v>0</v>
      </c>
      <c r="G47" s="636">
        <f t="shared" ref="G47:U47" si="4">+G19-G20-G21</f>
        <v>0</v>
      </c>
      <c r="H47" s="636">
        <f t="shared" si="4"/>
        <v>0</v>
      </c>
      <c r="I47" s="636">
        <f t="shared" si="4"/>
        <v>0</v>
      </c>
      <c r="J47" s="636">
        <f t="shared" si="4"/>
        <v>0</v>
      </c>
      <c r="K47" s="636">
        <f t="shared" si="4"/>
        <v>0</v>
      </c>
      <c r="L47" s="636">
        <f t="shared" si="4"/>
        <v>0</v>
      </c>
      <c r="M47" s="636">
        <f t="shared" si="4"/>
        <v>0</v>
      </c>
      <c r="N47" s="636">
        <f t="shared" si="4"/>
        <v>0</v>
      </c>
      <c r="O47" s="636">
        <f t="shared" si="4"/>
        <v>0</v>
      </c>
      <c r="P47" s="636">
        <f t="shared" si="4"/>
        <v>0</v>
      </c>
      <c r="Q47" s="636">
        <f t="shared" si="4"/>
        <v>0</v>
      </c>
      <c r="R47" s="636">
        <f t="shared" si="4"/>
        <v>0</v>
      </c>
      <c r="S47" s="636">
        <f t="shared" si="4"/>
        <v>0</v>
      </c>
      <c r="T47" s="636">
        <f t="shared" si="4"/>
        <v>0</v>
      </c>
      <c r="U47" s="636">
        <f t="shared" si="4"/>
        <v>0</v>
      </c>
    </row>
    <row r="48" spans="2:24" ht="20.100000000000001" customHeight="1" x14ac:dyDescent="0.35">
      <c r="F48" s="636">
        <f>+F29-F30-F31</f>
        <v>0</v>
      </c>
      <c r="G48" s="636">
        <f t="shared" ref="G48:U48" si="5">+G29-G30-G31</f>
        <v>0</v>
      </c>
      <c r="H48" s="636">
        <f t="shared" si="5"/>
        <v>0</v>
      </c>
      <c r="I48" s="636">
        <f t="shared" si="5"/>
        <v>0</v>
      </c>
      <c r="J48" s="636">
        <f t="shared" si="5"/>
        <v>0</v>
      </c>
      <c r="K48" s="636">
        <f t="shared" si="5"/>
        <v>0</v>
      </c>
      <c r="L48" s="636">
        <f t="shared" si="5"/>
        <v>0</v>
      </c>
      <c r="M48" s="636">
        <f t="shared" si="5"/>
        <v>0</v>
      </c>
      <c r="N48" s="636">
        <f t="shared" si="5"/>
        <v>0</v>
      </c>
      <c r="O48" s="636">
        <f t="shared" si="5"/>
        <v>0</v>
      </c>
      <c r="P48" s="636">
        <f t="shared" si="5"/>
        <v>0</v>
      </c>
      <c r="Q48" s="636">
        <f t="shared" si="5"/>
        <v>0</v>
      </c>
      <c r="R48" s="636">
        <f t="shared" si="5"/>
        <v>0</v>
      </c>
      <c r="S48" s="636">
        <f t="shared" si="5"/>
        <v>0</v>
      </c>
      <c r="T48" s="636">
        <f t="shared" si="5"/>
        <v>0</v>
      </c>
      <c r="U48" s="636">
        <f t="shared" si="5"/>
        <v>0</v>
      </c>
    </row>
    <row r="49" spans="6:21" ht="20.100000000000001" customHeight="1" x14ac:dyDescent="0.35">
      <c r="F49" s="636">
        <f>+F37-F38-F39-F40</f>
        <v>0</v>
      </c>
      <c r="G49" s="636">
        <f t="shared" ref="G49:U49" si="6">+G37-G38-G39-G40</f>
        <v>0</v>
      </c>
      <c r="H49" s="636">
        <f t="shared" si="6"/>
        <v>0</v>
      </c>
      <c r="I49" s="636">
        <f t="shared" si="6"/>
        <v>0</v>
      </c>
      <c r="J49" s="636">
        <f t="shared" si="6"/>
        <v>0</v>
      </c>
      <c r="K49" s="636">
        <f t="shared" si="6"/>
        <v>0</v>
      </c>
      <c r="L49" s="636">
        <f t="shared" si="6"/>
        <v>0</v>
      </c>
      <c r="M49" s="636">
        <f t="shared" si="6"/>
        <v>0</v>
      </c>
      <c r="N49" s="636">
        <f t="shared" si="6"/>
        <v>0</v>
      </c>
      <c r="O49" s="636">
        <f t="shared" si="6"/>
        <v>0</v>
      </c>
      <c r="P49" s="636">
        <f t="shared" si="6"/>
        <v>0</v>
      </c>
      <c r="Q49" s="636">
        <f t="shared" si="6"/>
        <v>0</v>
      </c>
      <c r="R49" s="636">
        <f t="shared" si="6"/>
        <v>0</v>
      </c>
      <c r="S49" s="636">
        <f t="shared" si="6"/>
        <v>0</v>
      </c>
      <c r="T49" s="636">
        <f t="shared" si="6"/>
        <v>0</v>
      </c>
      <c r="U49" s="636">
        <f t="shared" si="6"/>
        <v>0</v>
      </c>
    </row>
  </sheetData>
  <mergeCells count="4">
    <mergeCell ref="B3:G3"/>
    <mergeCell ref="D4:F4"/>
    <mergeCell ref="D5:F5"/>
    <mergeCell ref="M5:O5"/>
  </mergeCells>
  <conditionalFormatting sqref="O43:O44">
    <cfRule type="cellIs" dxfId="3" priority="4" stopIfTrue="1" operator="lessThanOrEqual">
      <formula>0</formula>
    </cfRule>
  </conditionalFormatting>
  <conditionalFormatting sqref="F15:U16 F20:U21 F30:U31 F38:U41 F43:N44 P43:U44">
    <cfRule type="cellIs" dxfId="2" priority="3" stopIfTrue="1" operator="lessThanOrEqual">
      <formula>0</formula>
    </cfRule>
  </conditionalFormatting>
  <conditionalFormatting sqref="F15:U16 F20:U21 F30:U31 F38:U41">
    <cfRule type="cellIs" dxfId="1" priority="2" stopIfTrue="1" operator="lessThanOrEqual">
      <formula>0</formula>
    </cfRule>
  </conditionalFormatting>
  <conditionalFormatting sqref="Q42 F42:L42 N42:O42 T42:U42">
    <cfRule type="cellIs" dxfId="0" priority="1" stopIfTrue="1" operator="lessThanOrEqual">
      <formula>0</formula>
    </cfRule>
  </conditionalFormatting>
  <pageMargins left="0.35433070866141736" right="0.59055118110236227" top="0.98425196850393704" bottom="0.98425196850393704" header="0.51181102362204722" footer="0.51181102362204722"/>
  <pageSetup paperSize="9" scale="44" orientation="landscape" r:id="rId1"/>
  <headerFooter alignWithMargins="0">
    <oddFooter>&amp;CEkteki dipnotlar bu finansal tabloların tamamlayıcısıdır.
16</oddFooter>
    <evenFooter>&amp;L&amp;"calibri,Regular"&amp;10Genele Açık / Public</evenFooter>
    <firstFooter>&amp;L&amp;"calibri,Regular"&amp;10Genele Açık / Public</first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G77"/>
  <sheetViews>
    <sheetView view="pageBreakPreview" zoomScale="60" zoomScaleNormal="60" workbookViewId="0">
      <selection activeCell="D78" sqref="D78"/>
    </sheetView>
  </sheetViews>
  <sheetFormatPr defaultRowHeight="12.75" x14ac:dyDescent="0.2"/>
  <cols>
    <col min="1" max="1" width="2.7109375" style="5" customWidth="1"/>
    <col min="2" max="2" width="9.140625" style="5"/>
    <col min="3" max="3" width="94" style="5" bestFit="1" customWidth="1"/>
    <col min="4" max="4" width="9.140625" style="5"/>
    <col min="5" max="5" width="38.42578125" style="5" bestFit="1" customWidth="1"/>
    <col min="6" max="6" width="38.42578125" style="5" hidden="1" customWidth="1"/>
    <col min="7" max="16384" width="9.140625" style="5"/>
  </cols>
  <sheetData>
    <row r="1" spans="1:7" ht="24.75" customHeight="1" x14ac:dyDescent="0.2">
      <c r="A1" s="759"/>
      <c r="B1" s="15"/>
      <c r="C1" s="818" t="s">
        <v>381</v>
      </c>
      <c r="D1" s="820" t="s">
        <v>369</v>
      </c>
      <c r="E1" s="821"/>
      <c r="F1" s="475"/>
      <c r="G1" s="17"/>
    </row>
    <row r="2" spans="1:7" ht="15.75" x14ac:dyDescent="0.2">
      <c r="A2" s="760"/>
      <c r="B2" s="18"/>
      <c r="C2" s="819"/>
      <c r="D2" s="822"/>
      <c r="E2" s="823"/>
      <c r="F2" s="476"/>
      <c r="G2" s="17"/>
    </row>
    <row r="3" spans="1:7" ht="15.75" x14ac:dyDescent="0.25">
      <c r="A3" s="761"/>
      <c r="B3" s="101"/>
      <c r="C3" s="238"/>
      <c r="D3" s="233"/>
      <c r="E3" s="233" t="s">
        <v>0</v>
      </c>
      <c r="F3" s="233" t="s">
        <v>1</v>
      </c>
    </row>
    <row r="4" spans="1:7" ht="15.75" x14ac:dyDescent="0.25">
      <c r="A4" s="761"/>
      <c r="B4" s="101"/>
      <c r="C4" s="238"/>
      <c r="D4" s="237" t="s">
        <v>2</v>
      </c>
      <c r="E4" s="234" t="s">
        <v>390</v>
      </c>
      <c r="F4" s="234" t="s">
        <v>390</v>
      </c>
    </row>
    <row r="5" spans="1:7" ht="23.25" customHeight="1" x14ac:dyDescent="0.35">
      <c r="A5" s="761"/>
      <c r="B5" s="125"/>
      <c r="C5" s="239"/>
      <c r="D5" s="255" t="s">
        <v>816</v>
      </c>
      <c r="E5" s="236" t="s">
        <v>529</v>
      </c>
      <c r="F5" s="235" t="s">
        <v>528</v>
      </c>
    </row>
    <row r="6" spans="1:7" ht="18.75" customHeight="1" x14ac:dyDescent="0.35">
      <c r="A6" s="761"/>
      <c r="B6" s="737"/>
      <c r="C6" s="240"/>
      <c r="D6" s="336"/>
      <c r="E6" s="241"/>
      <c r="F6" s="211"/>
    </row>
    <row r="7" spans="1:7" ht="18.75" x14ac:dyDescent="0.3">
      <c r="A7" s="761"/>
      <c r="B7" s="738" t="s">
        <v>3</v>
      </c>
      <c r="C7" s="725" t="s">
        <v>553</v>
      </c>
      <c r="D7" s="337"/>
      <c r="E7" s="242"/>
      <c r="F7" s="243"/>
    </row>
    <row r="8" spans="1:7" ht="12.75" customHeight="1" x14ac:dyDescent="0.3">
      <c r="A8" s="761"/>
      <c r="B8" s="738"/>
      <c r="C8" s="725"/>
      <c r="D8" s="337"/>
      <c r="E8" s="242"/>
      <c r="F8" s="243"/>
    </row>
    <row r="9" spans="1:7" ht="37.5" x14ac:dyDescent="0.3">
      <c r="A9" s="761"/>
      <c r="B9" s="739" t="s">
        <v>4</v>
      </c>
      <c r="C9" s="726" t="s">
        <v>552</v>
      </c>
      <c r="D9" s="337"/>
      <c r="E9" s="244">
        <v>295252</v>
      </c>
      <c r="F9" s="244"/>
    </row>
    <row r="10" spans="1:7" ht="12.75" customHeight="1" x14ac:dyDescent="0.3">
      <c r="A10" s="761"/>
      <c r="B10" s="740"/>
      <c r="C10" s="727"/>
      <c r="D10" s="337"/>
      <c r="E10" s="245"/>
      <c r="F10" s="245"/>
    </row>
    <row r="11" spans="1:7" ht="18.75" x14ac:dyDescent="0.3">
      <c r="A11" s="761"/>
      <c r="B11" s="741" t="s">
        <v>5</v>
      </c>
      <c r="C11" s="728" t="s">
        <v>197</v>
      </c>
      <c r="D11" s="337"/>
      <c r="E11" s="245">
        <v>771277</v>
      </c>
      <c r="F11" s="245"/>
    </row>
    <row r="12" spans="1:7" ht="18.75" x14ac:dyDescent="0.3">
      <c r="A12" s="761"/>
      <c r="B12" s="741" t="s">
        <v>6</v>
      </c>
      <c r="C12" s="728" t="s">
        <v>198</v>
      </c>
      <c r="D12" s="337"/>
      <c r="E12" s="245">
        <v>-328380</v>
      </c>
      <c r="F12" s="245"/>
    </row>
    <row r="13" spans="1:7" ht="18.75" x14ac:dyDescent="0.3">
      <c r="A13" s="761"/>
      <c r="B13" s="741" t="s">
        <v>7</v>
      </c>
      <c r="C13" s="728" t="s">
        <v>8</v>
      </c>
      <c r="D13" s="337"/>
      <c r="E13" s="245">
        <v>0</v>
      </c>
      <c r="F13" s="245"/>
    </row>
    <row r="14" spans="1:7" ht="18.75" x14ac:dyDescent="0.3">
      <c r="A14" s="761"/>
      <c r="B14" s="741" t="s">
        <v>9</v>
      </c>
      <c r="C14" s="728" t="s">
        <v>10</v>
      </c>
      <c r="D14" s="337"/>
      <c r="E14" s="245">
        <v>68172</v>
      </c>
      <c r="F14" s="245"/>
    </row>
    <row r="15" spans="1:7" ht="18.75" x14ac:dyDescent="0.3">
      <c r="A15" s="761"/>
      <c r="B15" s="741" t="s">
        <v>11</v>
      </c>
      <c r="C15" s="728" t="s">
        <v>12</v>
      </c>
      <c r="D15" s="337"/>
      <c r="E15" s="245">
        <v>10273</v>
      </c>
      <c r="F15" s="245"/>
    </row>
    <row r="16" spans="1:7" ht="18.75" x14ac:dyDescent="0.3">
      <c r="A16" s="761"/>
      <c r="B16" s="741" t="s">
        <v>14</v>
      </c>
      <c r="C16" s="728" t="s">
        <v>13</v>
      </c>
      <c r="D16" s="337"/>
      <c r="E16" s="245">
        <v>87774</v>
      </c>
      <c r="F16" s="245"/>
    </row>
    <row r="17" spans="1:6" ht="18.75" x14ac:dyDescent="0.3">
      <c r="A17" s="761"/>
      <c r="B17" s="741" t="s">
        <v>16</v>
      </c>
      <c r="C17" s="728" t="s">
        <v>15</v>
      </c>
      <c r="D17" s="337"/>
      <c r="E17" s="245">
        <v>-166337</v>
      </c>
      <c r="F17" s="245"/>
    </row>
    <row r="18" spans="1:6" ht="18.75" x14ac:dyDescent="0.3">
      <c r="A18" s="761"/>
      <c r="B18" s="741" t="s">
        <v>18</v>
      </c>
      <c r="C18" s="728" t="s">
        <v>17</v>
      </c>
      <c r="D18" s="337"/>
      <c r="E18" s="245">
        <v>-16137</v>
      </c>
      <c r="F18" s="245"/>
    </row>
    <row r="19" spans="1:6" ht="18.75" x14ac:dyDescent="0.3">
      <c r="A19" s="761"/>
      <c r="B19" s="741" t="s">
        <v>19</v>
      </c>
      <c r="C19" s="728" t="s">
        <v>20</v>
      </c>
      <c r="D19" s="249"/>
      <c r="E19" s="246">
        <v>-131390</v>
      </c>
      <c r="F19" s="246"/>
    </row>
    <row r="20" spans="1:6" ht="12.75" customHeight="1" x14ac:dyDescent="0.3">
      <c r="A20" s="761"/>
      <c r="B20" s="742"/>
      <c r="C20" s="727"/>
      <c r="D20" s="337"/>
      <c r="E20" s="246"/>
      <c r="F20" s="246"/>
    </row>
    <row r="21" spans="1:6" ht="18.75" x14ac:dyDescent="0.3">
      <c r="A21" s="761"/>
      <c r="B21" s="739" t="s">
        <v>21</v>
      </c>
      <c r="C21" s="726" t="s">
        <v>554</v>
      </c>
      <c r="D21" s="337"/>
      <c r="E21" s="247">
        <v>-1055894</v>
      </c>
      <c r="F21" s="247"/>
    </row>
    <row r="22" spans="1:6" ht="12.75" customHeight="1" x14ac:dyDescent="0.3">
      <c r="A22" s="761"/>
      <c r="B22" s="742"/>
      <c r="C22" s="727"/>
      <c r="D22" s="337"/>
      <c r="E22" s="246"/>
      <c r="F22" s="246"/>
    </row>
    <row r="23" spans="1:6" ht="18.75" x14ac:dyDescent="0.3">
      <c r="A23" s="761"/>
      <c r="B23" s="741" t="s">
        <v>22</v>
      </c>
      <c r="C23" s="729" t="s">
        <v>555</v>
      </c>
      <c r="D23" s="337"/>
      <c r="E23" s="246">
        <v>0</v>
      </c>
      <c r="F23" s="246"/>
    </row>
    <row r="24" spans="1:6" ht="18.75" x14ac:dyDescent="0.3">
      <c r="A24" s="761"/>
      <c r="B24" s="741" t="s">
        <v>23</v>
      </c>
      <c r="C24" s="728" t="s">
        <v>209</v>
      </c>
      <c r="D24" s="337"/>
      <c r="E24" s="246">
        <v>-127973</v>
      </c>
      <c r="F24" s="246"/>
    </row>
    <row r="25" spans="1:6" ht="18.75" x14ac:dyDescent="0.3">
      <c r="A25" s="761"/>
      <c r="B25" s="741" t="s">
        <v>24</v>
      </c>
      <c r="C25" s="728" t="s">
        <v>25</v>
      </c>
      <c r="D25" s="337"/>
      <c r="E25" s="246">
        <v>-75193</v>
      </c>
      <c r="F25" s="246"/>
    </row>
    <row r="26" spans="1:6" ht="18.75" x14ac:dyDescent="0.3">
      <c r="A26" s="761"/>
      <c r="B26" s="741" t="s">
        <v>26</v>
      </c>
      <c r="C26" s="728" t="s">
        <v>556</v>
      </c>
      <c r="D26" s="337"/>
      <c r="E26" s="246">
        <v>-90456</v>
      </c>
      <c r="F26" s="246"/>
    </row>
    <row r="27" spans="1:6" ht="18.75" x14ac:dyDescent="0.3">
      <c r="A27" s="761"/>
      <c r="B27" s="741" t="s">
        <v>27</v>
      </c>
      <c r="C27" s="728" t="s">
        <v>206</v>
      </c>
      <c r="D27" s="337"/>
      <c r="E27" s="246">
        <v>-110898</v>
      </c>
      <c r="F27" s="246"/>
    </row>
    <row r="28" spans="1:6" ht="18.75" x14ac:dyDescent="0.3">
      <c r="A28" s="761"/>
      <c r="B28" s="741" t="s">
        <v>28</v>
      </c>
      <c r="C28" s="728" t="s">
        <v>29</v>
      </c>
      <c r="D28" s="337"/>
      <c r="E28" s="246">
        <v>-165808</v>
      </c>
      <c r="F28" s="246"/>
    </row>
    <row r="29" spans="1:6" ht="18.75" x14ac:dyDescent="0.3">
      <c r="A29" s="761"/>
      <c r="B29" s="741" t="s">
        <v>30</v>
      </c>
      <c r="C29" s="728" t="s">
        <v>557</v>
      </c>
      <c r="D29" s="337"/>
      <c r="E29" s="246">
        <v>0</v>
      </c>
      <c r="F29" s="246"/>
    </row>
    <row r="30" spans="1:6" ht="18.75" x14ac:dyDescent="0.3">
      <c r="A30" s="761"/>
      <c r="B30" s="741" t="s">
        <v>32</v>
      </c>
      <c r="C30" s="728" t="s">
        <v>31</v>
      </c>
      <c r="D30" s="337"/>
      <c r="E30" s="246">
        <v>-3388</v>
      </c>
      <c r="F30" s="246"/>
    </row>
    <row r="31" spans="1:6" ht="18.75" x14ac:dyDescent="0.3">
      <c r="A31" s="761"/>
      <c r="B31" s="741" t="s">
        <v>34</v>
      </c>
      <c r="C31" s="728" t="s">
        <v>33</v>
      </c>
      <c r="D31" s="337"/>
      <c r="E31" s="246">
        <v>0</v>
      </c>
      <c r="F31" s="246"/>
    </row>
    <row r="32" spans="1:6" ht="18.75" x14ac:dyDescent="0.3">
      <c r="A32" s="761"/>
      <c r="B32" s="741" t="s">
        <v>230</v>
      </c>
      <c r="C32" s="728" t="s">
        <v>35</v>
      </c>
      <c r="D32" s="249"/>
      <c r="E32" s="246">
        <v>-482178</v>
      </c>
      <c r="F32" s="246"/>
    </row>
    <row r="33" spans="1:6" ht="12.75" customHeight="1" x14ac:dyDescent="0.3">
      <c r="A33" s="761"/>
      <c r="B33" s="740"/>
      <c r="C33" s="730"/>
      <c r="D33" s="338"/>
      <c r="E33" s="248"/>
      <c r="F33" s="248"/>
    </row>
    <row r="34" spans="1:6" ht="18.75" x14ac:dyDescent="0.3">
      <c r="A34" s="761"/>
      <c r="B34" s="738" t="s">
        <v>36</v>
      </c>
      <c r="C34" s="726" t="s">
        <v>558</v>
      </c>
      <c r="D34" s="337"/>
      <c r="E34" s="247">
        <v>-760642</v>
      </c>
      <c r="F34" s="247"/>
    </row>
    <row r="35" spans="1:6" ht="12.75" customHeight="1" x14ac:dyDescent="0.3">
      <c r="A35" s="761"/>
      <c r="B35" s="740"/>
      <c r="C35" s="730"/>
      <c r="D35" s="338"/>
      <c r="E35" s="248"/>
      <c r="F35" s="248"/>
    </row>
    <row r="36" spans="1:6" ht="18.75" x14ac:dyDescent="0.3">
      <c r="A36" s="761"/>
      <c r="B36" s="738" t="s">
        <v>37</v>
      </c>
      <c r="C36" s="725" t="s">
        <v>559</v>
      </c>
      <c r="D36" s="338"/>
      <c r="E36" s="248"/>
      <c r="F36" s="248"/>
    </row>
    <row r="37" spans="1:6" ht="12.75" customHeight="1" x14ac:dyDescent="0.3">
      <c r="A37" s="761"/>
      <c r="B37" s="742"/>
      <c r="C37" s="730"/>
      <c r="D37" s="338"/>
      <c r="E37" s="248"/>
      <c r="F37" s="248"/>
    </row>
    <row r="38" spans="1:6" ht="18.75" x14ac:dyDescent="0.3">
      <c r="A38" s="761"/>
      <c r="B38" s="738" t="s">
        <v>38</v>
      </c>
      <c r="C38" s="726" t="s">
        <v>560</v>
      </c>
      <c r="D38" s="337"/>
      <c r="E38" s="247">
        <v>692200</v>
      </c>
      <c r="F38" s="247"/>
    </row>
    <row r="39" spans="1:6" ht="12.75" customHeight="1" x14ac:dyDescent="0.3">
      <c r="A39" s="761"/>
      <c r="B39" s="742"/>
      <c r="C39" s="727"/>
      <c r="D39" s="338"/>
      <c r="E39" s="248"/>
      <c r="F39" s="248"/>
    </row>
    <row r="40" spans="1:6" ht="18.75" x14ac:dyDescent="0.3">
      <c r="A40" s="761"/>
      <c r="B40" s="743" t="s">
        <v>39</v>
      </c>
      <c r="C40" s="731" t="s">
        <v>561</v>
      </c>
      <c r="D40" s="249"/>
      <c r="E40" s="246">
        <v>0</v>
      </c>
      <c r="F40" s="246"/>
    </row>
    <row r="41" spans="1:6" ht="18.75" x14ac:dyDescent="0.3">
      <c r="A41" s="761"/>
      <c r="B41" s="743" t="s">
        <v>40</v>
      </c>
      <c r="C41" s="731" t="s">
        <v>562</v>
      </c>
      <c r="D41" s="249"/>
      <c r="E41" s="246">
        <v>0</v>
      </c>
      <c r="F41" s="246"/>
    </row>
    <row r="42" spans="1:6" ht="18.75" x14ac:dyDescent="0.3">
      <c r="A42" s="761"/>
      <c r="B42" s="743" t="s">
        <v>41</v>
      </c>
      <c r="C42" s="731" t="s">
        <v>563</v>
      </c>
      <c r="D42" s="337"/>
      <c r="E42" s="246">
        <v>-55327</v>
      </c>
      <c r="F42" s="246"/>
    </row>
    <row r="43" spans="1:6" ht="18.75" x14ac:dyDescent="0.3">
      <c r="A43" s="761"/>
      <c r="B43" s="743" t="s">
        <v>42</v>
      </c>
      <c r="C43" s="731" t="s">
        <v>43</v>
      </c>
      <c r="D43" s="337"/>
      <c r="E43" s="246">
        <v>1010</v>
      </c>
      <c r="F43" s="246"/>
    </row>
    <row r="44" spans="1:6" ht="18.75" x14ac:dyDescent="0.3">
      <c r="A44" s="761"/>
      <c r="B44" s="743" t="s">
        <v>44</v>
      </c>
      <c r="C44" s="731" t="s">
        <v>564</v>
      </c>
      <c r="D44" s="337"/>
      <c r="E44" s="246">
        <v>-948098</v>
      </c>
      <c r="F44" s="246"/>
    </row>
    <row r="45" spans="1:6" ht="18.75" x14ac:dyDescent="0.3">
      <c r="A45" s="761"/>
      <c r="B45" s="743" t="s">
        <v>45</v>
      </c>
      <c r="C45" s="731" t="s">
        <v>565</v>
      </c>
      <c r="D45" s="337"/>
      <c r="E45" s="246">
        <v>1444615</v>
      </c>
      <c r="F45" s="246"/>
    </row>
    <row r="46" spans="1:6" ht="18.75" x14ac:dyDescent="0.3">
      <c r="A46" s="761"/>
      <c r="B46" s="743" t="s">
        <v>46</v>
      </c>
      <c r="C46" s="731" t="s">
        <v>566</v>
      </c>
      <c r="D46" s="337"/>
      <c r="E46" s="246">
        <v>0</v>
      </c>
      <c r="F46" s="246"/>
    </row>
    <row r="47" spans="1:6" ht="18.75" x14ac:dyDescent="0.3">
      <c r="A47" s="761"/>
      <c r="B47" s="743" t="s">
        <v>47</v>
      </c>
      <c r="C47" s="731" t="s">
        <v>567</v>
      </c>
      <c r="D47" s="337"/>
      <c r="E47" s="246">
        <v>250000</v>
      </c>
      <c r="F47" s="246"/>
    </row>
    <row r="48" spans="1:6" ht="18.75" x14ac:dyDescent="0.3">
      <c r="A48" s="761"/>
      <c r="B48" s="743" t="s">
        <v>48</v>
      </c>
      <c r="C48" s="731" t="s">
        <v>20</v>
      </c>
      <c r="D48" s="249"/>
      <c r="E48" s="246">
        <v>0</v>
      </c>
      <c r="F48" s="246"/>
    </row>
    <row r="49" spans="1:6" ht="12.75" customHeight="1" x14ac:dyDescent="0.3">
      <c r="A49" s="761"/>
      <c r="B49" s="742"/>
      <c r="C49" s="727"/>
      <c r="D49" s="337"/>
      <c r="E49" s="246"/>
      <c r="F49" s="246"/>
    </row>
    <row r="50" spans="1:6" ht="18.75" x14ac:dyDescent="0.3">
      <c r="A50" s="761"/>
      <c r="B50" s="738" t="s">
        <v>49</v>
      </c>
      <c r="C50" s="725" t="s">
        <v>568</v>
      </c>
      <c r="D50" s="337"/>
      <c r="E50" s="246"/>
      <c r="F50" s="246"/>
    </row>
    <row r="51" spans="1:6" ht="12.75" customHeight="1" x14ac:dyDescent="0.3">
      <c r="A51" s="761"/>
      <c r="B51" s="742"/>
      <c r="C51" s="727"/>
      <c r="D51" s="337"/>
      <c r="E51" s="246"/>
      <c r="F51" s="246"/>
    </row>
    <row r="52" spans="1:6" ht="18.75" x14ac:dyDescent="0.3">
      <c r="A52" s="761"/>
      <c r="B52" s="738" t="s">
        <v>50</v>
      </c>
      <c r="C52" s="726" t="s">
        <v>51</v>
      </c>
      <c r="D52" s="337"/>
      <c r="E52" s="247">
        <v>53</v>
      </c>
      <c r="F52" s="247"/>
    </row>
    <row r="53" spans="1:6" ht="12.75" customHeight="1" x14ac:dyDescent="0.3">
      <c r="A53" s="761"/>
      <c r="B53" s="740"/>
      <c r="C53" s="727"/>
      <c r="D53" s="337"/>
      <c r="E53" s="246"/>
      <c r="F53" s="246"/>
    </row>
    <row r="54" spans="1:6" ht="18.75" x14ac:dyDescent="0.3">
      <c r="A54" s="761"/>
      <c r="B54" s="743" t="s">
        <v>52</v>
      </c>
      <c r="C54" s="728" t="s">
        <v>53</v>
      </c>
      <c r="D54" s="337"/>
      <c r="E54" s="246">
        <v>0</v>
      </c>
      <c r="F54" s="246"/>
    </row>
    <row r="55" spans="1:6" ht="18.75" x14ac:dyDescent="0.3">
      <c r="A55" s="761"/>
      <c r="B55" s="743" t="s">
        <v>54</v>
      </c>
      <c r="C55" s="728" t="s">
        <v>55</v>
      </c>
      <c r="D55" s="337"/>
      <c r="E55" s="246">
        <v>0</v>
      </c>
      <c r="F55" s="246"/>
    </row>
    <row r="56" spans="1:6" ht="18.75" x14ac:dyDescent="0.3">
      <c r="A56" s="761"/>
      <c r="B56" s="743" t="s">
        <v>56</v>
      </c>
      <c r="C56" s="728" t="s">
        <v>569</v>
      </c>
      <c r="D56" s="337"/>
      <c r="E56" s="246">
        <v>0</v>
      </c>
      <c r="F56" s="246"/>
    </row>
    <row r="57" spans="1:6" ht="18.75" x14ac:dyDescent="0.3">
      <c r="A57" s="761"/>
      <c r="B57" s="743" t="s">
        <v>57</v>
      </c>
      <c r="C57" s="728" t="s">
        <v>570</v>
      </c>
      <c r="D57" s="337"/>
      <c r="E57" s="246">
        <v>0</v>
      </c>
      <c r="F57" s="246"/>
    </row>
    <row r="58" spans="1:6" ht="18.75" x14ac:dyDescent="0.3">
      <c r="A58" s="761"/>
      <c r="B58" s="743" t="s">
        <v>58</v>
      </c>
      <c r="C58" s="728" t="s">
        <v>59</v>
      </c>
      <c r="D58" s="337"/>
      <c r="E58" s="246">
        <v>0</v>
      </c>
      <c r="F58" s="246"/>
    </row>
    <row r="59" spans="1:6" ht="18.75" x14ac:dyDescent="0.3">
      <c r="A59" s="761"/>
      <c r="B59" s="743" t="s">
        <v>60</v>
      </c>
      <c r="C59" s="728" t="s">
        <v>20</v>
      </c>
      <c r="D59" s="337"/>
      <c r="E59" s="246">
        <v>53</v>
      </c>
      <c r="F59" s="246"/>
    </row>
    <row r="60" spans="1:6" ht="12.75" customHeight="1" x14ac:dyDescent="0.3">
      <c r="A60" s="761"/>
      <c r="B60" s="744"/>
      <c r="C60" s="728"/>
      <c r="D60" s="337"/>
      <c r="E60" s="246"/>
      <c r="F60" s="246"/>
    </row>
    <row r="61" spans="1:6" ht="37.5" x14ac:dyDescent="0.3">
      <c r="A61" s="761"/>
      <c r="B61" s="738" t="s">
        <v>61</v>
      </c>
      <c r="C61" s="725" t="s">
        <v>571</v>
      </c>
      <c r="D61" s="249"/>
      <c r="E61" s="247">
        <v>303465</v>
      </c>
      <c r="F61" s="247"/>
    </row>
    <row r="62" spans="1:6" ht="12.75" customHeight="1" x14ac:dyDescent="0.3">
      <c r="A62" s="761"/>
      <c r="B62" s="745"/>
      <c r="C62" s="732"/>
      <c r="D62" s="338"/>
      <c r="E62" s="248"/>
      <c r="F62" s="248"/>
    </row>
    <row r="63" spans="1:6" ht="18.75" x14ac:dyDescent="0.3">
      <c r="A63" s="761"/>
      <c r="B63" s="738" t="s">
        <v>62</v>
      </c>
      <c r="C63" s="733" t="s">
        <v>572</v>
      </c>
      <c r="D63" s="337"/>
      <c r="E63" s="247">
        <v>235076</v>
      </c>
      <c r="F63" s="247"/>
    </row>
    <row r="64" spans="1:6" ht="12.75" customHeight="1" x14ac:dyDescent="0.3">
      <c r="A64" s="761"/>
      <c r="B64" s="746"/>
      <c r="C64" s="725"/>
      <c r="D64" s="337"/>
      <c r="E64" s="246"/>
      <c r="F64" s="246"/>
    </row>
    <row r="65" spans="1:6" ht="18.75" x14ac:dyDescent="0.3">
      <c r="A65" s="761"/>
      <c r="B65" s="738" t="s">
        <v>63</v>
      </c>
      <c r="C65" s="725" t="s">
        <v>386</v>
      </c>
      <c r="D65" s="249"/>
      <c r="E65" s="247">
        <v>2606712</v>
      </c>
      <c r="F65" s="247"/>
    </row>
    <row r="66" spans="1:6" ht="12.75" customHeight="1" x14ac:dyDescent="0.3">
      <c r="A66" s="761"/>
      <c r="B66" s="738"/>
      <c r="C66" s="734"/>
      <c r="D66" s="337"/>
      <c r="E66" s="246"/>
      <c r="F66" s="246"/>
    </row>
    <row r="67" spans="1:6" ht="18.75" x14ac:dyDescent="0.3">
      <c r="A67" s="761"/>
      <c r="B67" s="747" t="s">
        <v>64</v>
      </c>
      <c r="C67" s="735" t="s">
        <v>65</v>
      </c>
      <c r="D67" s="250" t="s">
        <v>354</v>
      </c>
      <c r="E67" s="251">
        <v>2841788</v>
      </c>
      <c r="F67" s="251"/>
    </row>
    <row r="68" spans="1:6" ht="18.75" x14ac:dyDescent="0.3">
      <c r="A68" s="23"/>
      <c r="B68" s="748"/>
      <c r="C68" s="736"/>
      <c r="D68" s="27"/>
      <c r="E68" s="28"/>
      <c r="F68" s="28"/>
    </row>
    <row r="69" spans="1:6" ht="15.75" x14ac:dyDescent="0.25">
      <c r="C69" s="17"/>
      <c r="D69" s="29"/>
      <c r="E69" s="38"/>
      <c r="F69" s="38"/>
    </row>
    <row r="70" spans="1:6" x14ac:dyDescent="0.2">
      <c r="C70" s="17"/>
    </row>
    <row r="71" spans="1:6" x14ac:dyDescent="0.2">
      <c r="C71" s="17"/>
      <c r="E71" s="38">
        <f>+E9-SUM(E11:E19)</f>
        <v>0</v>
      </c>
      <c r="F71" s="38">
        <f>+F9-SUM(F11:F19)</f>
        <v>0</v>
      </c>
    </row>
    <row r="72" spans="1:6" x14ac:dyDescent="0.2">
      <c r="E72" s="38">
        <f>+E21-SUM(E23:E32)</f>
        <v>0</v>
      </c>
      <c r="F72" s="38">
        <f>+F21-SUM(F23:F32)</f>
        <v>0</v>
      </c>
    </row>
    <row r="73" spans="1:6" x14ac:dyDescent="0.2">
      <c r="E73" s="38">
        <f>+E34-(+E9+E21)</f>
        <v>0</v>
      </c>
      <c r="F73" s="38">
        <f>+F34-(+F9+F21)</f>
        <v>0</v>
      </c>
    </row>
    <row r="74" spans="1:6" x14ac:dyDescent="0.2">
      <c r="E74" s="38">
        <f>+E38-SUM(E40:E48)</f>
        <v>0</v>
      </c>
      <c r="F74" s="38">
        <f>+F38-SUM(F40:F48)</f>
        <v>0</v>
      </c>
    </row>
    <row r="75" spans="1:6" x14ac:dyDescent="0.2">
      <c r="E75" s="38">
        <f>+E52-SUM(E54:E59)</f>
        <v>0</v>
      </c>
      <c r="F75" s="38">
        <f>+F52-SUM(F54:F59)</f>
        <v>0</v>
      </c>
    </row>
    <row r="76" spans="1:6" x14ac:dyDescent="0.2">
      <c r="E76" s="38">
        <f>+E63-(+E34+E38+E52+E61)</f>
        <v>0</v>
      </c>
      <c r="F76" s="38">
        <f>+F63-(+F34+F38+F52+F61)</f>
        <v>0</v>
      </c>
    </row>
    <row r="77" spans="1:6" x14ac:dyDescent="0.2">
      <c r="E77" s="38">
        <f>+E67-(+E63+E65)</f>
        <v>0</v>
      </c>
      <c r="F77" s="38">
        <f>+F67-(+F63+F65)</f>
        <v>0</v>
      </c>
    </row>
  </sheetData>
  <mergeCells count="2">
    <mergeCell ref="C1:C2"/>
    <mergeCell ref="D1:E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9" orientation="portrait" r:id="rId1"/>
  <headerFooter alignWithMargins="0">
    <oddFooter>&amp;CEkteki dipnotlar bu finansal tabloların tamamlayıcısıdır.
17</oddFooter>
    <evenFooter>&amp;L&amp;"calibri,Regular"&amp;10Genele Açık / Public</evenFooter>
    <firstFooter>&amp;L&amp;"calibri,Regular"&amp;10Genele Açık / Public</first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F77"/>
  <sheetViews>
    <sheetView view="pageBreakPreview" zoomScale="60" zoomScaleNormal="60" workbookViewId="0">
      <selection activeCell="D78" sqref="D78"/>
    </sheetView>
  </sheetViews>
  <sheetFormatPr defaultRowHeight="12.75" x14ac:dyDescent="0.2"/>
  <cols>
    <col min="1" max="1" width="2.7109375" style="5" customWidth="1"/>
    <col min="2" max="2" width="9.140625" style="5"/>
    <col min="3" max="3" width="98.5703125" style="5" customWidth="1"/>
    <col min="4" max="4" width="9.140625" style="5"/>
    <col min="5" max="5" width="38.42578125" style="5" bestFit="1" customWidth="1"/>
    <col min="6" max="16384" width="9.140625" style="5"/>
  </cols>
  <sheetData>
    <row r="1" spans="1:6" ht="24.75" customHeight="1" x14ac:dyDescent="0.2">
      <c r="A1" s="759"/>
      <c r="B1" s="16"/>
      <c r="C1" s="818" t="s">
        <v>381</v>
      </c>
      <c r="D1" s="820" t="s">
        <v>369</v>
      </c>
      <c r="E1" s="821"/>
      <c r="F1" s="17"/>
    </row>
    <row r="2" spans="1:6" x14ac:dyDescent="0.2">
      <c r="A2" s="760"/>
      <c r="B2" s="37"/>
      <c r="C2" s="819"/>
      <c r="D2" s="822"/>
      <c r="E2" s="823"/>
      <c r="F2" s="17"/>
    </row>
    <row r="3" spans="1:6" ht="15.75" x14ac:dyDescent="0.25">
      <c r="A3" s="761"/>
      <c r="B3" s="19"/>
      <c r="C3" s="238"/>
      <c r="D3" s="233"/>
      <c r="E3" s="233" t="s">
        <v>1</v>
      </c>
    </row>
    <row r="4" spans="1:6" ht="15.75" x14ac:dyDescent="0.25">
      <c r="A4" s="761"/>
      <c r="B4" s="19"/>
      <c r="C4" s="238"/>
      <c r="D4" s="237" t="s">
        <v>2</v>
      </c>
      <c r="E4" s="234" t="s">
        <v>815</v>
      </c>
    </row>
    <row r="5" spans="1:6" ht="23.25" customHeight="1" x14ac:dyDescent="0.35">
      <c r="A5" s="761"/>
      <c r="B5" s="126"/>
      <c r="C5" s="239"/>
      <c r="D5" s="255" t="s">
        <v>816</v>
      </c>
      <c r="E5" s="236" t="s">
        <v>528</v>
      </c>
    </row>
    <row r="6" spans="1:6" ht="19.5" x14ac:dyDescent="0.35">
      <c r="A6" s="761"/>
      <c r="B6" s="97"/>
      <c r="C6" s="240"/>
      <c r="D6" s="336"/>
      <c r="E6" s="241"/>
    </row>
    <row r="7" spans="1:6" ht="18.75" x14ac:dyDescent="0.3">
      <c r="A7" s="761"/>
      <c r="B7" s="749" t="s">
        <v>3</v>
      </c>
      <c r="C7" s="725" t="s">
        <v>817</v>
      </c>
      <c r="D7" s="337"/>
      <c r="E7" s="242"/>
    </row>
    <row r="8" spans="1:6" ht="12.75" customHeight="1" x14ac:dyDescent="0.3">
      <c r="A8" s="761"/>
      <c r="B8" s="749"/>
      <c r="C8" s="725"/>
      <c r="D8" s="337"/>
      <c r="E8" s="242"/>
    </row>
    <row r="9" spans="1:6" ht="18.75" x14ac:dyDescent="0.3">
      <c r="A9" s="761"/>
      <c r="B9" s="750" t="s">
        <v>4</v>
      </c>
      <c r="C9" s="726" t="s">
        <v>818</v>
      </c>
      <c r="D9" s="337"/>
      <c r="E9" s="244">
        <f>SUM(E10:E19)</f>
        <v>200664</v>
      </c>
    </row>
    <row r="10" spans="1:6" ht="12.75" customHeight="1" x14ac:dyDescent="0.3">
      <c r="A10" s="761"/>
      <c r="B10" s="751"/>
      <c r="C10" s="727"/>
      <c r="D10" s="337"/>
      <c r="E10" s="245"/>
    </row>
    <row r="11" spans="1:6" ht="18.75" x14ac:dyDescent="0.3">
      <c r="A11" s="761"/>
      <c r="B11" s="752" t="s">
        <v>5</v>
      </c>
      <c r="C11" s="728" t="s">
        <v>197</v>
      </c>
      <c r="D11" s="337"/>
      <c r="E11" s="245">
        <v>690706</v>
      </c>
    </row>
    <row r="12" spans="1:6" ht="18.75" x14ac:dyDescent="0.3">
      <c r="A12" s="761"/>
      <c r="B12" s="752" t="s">
        <v>6</v>
      </c>
      <c r="C12" s="728" t="s">
        <v>198</v>
      </c>
      <c r="D12" s="337"/>
      <c r="E12" s="245">
        <v>-292099</v>
      </c>
    </row>
    <row r="13" spans="1:6" ht="18.75" x14ac:dyDescent="0.3">
      <c r="A13" s="761"/>
      <c r="B13" s="752" t="s">
        <v>7</v>
      </c>
      <c r="C13" s="728" t="s">
        <v>8</v>
      </c>
      <c r="D13" s="337"/>
      <c r="E13" s="245">
        <v>0</v>
      </c>
    </row>
    <row r="14" spans="1:6" ht="18.75" x14ac:dyDescent="0.3">
      <c r="A14" s="761"/>
      <c r="B14" s="752" t="s">
        <v>9</v>
      </c>
      <c r="C14" s="728" t="s">
        <v>10</v>
      </c>
      <c r="D14" s="337"/>
      <c r="E14" s="245">
        <v>69778</v>
      </c>
    </row>
    <row r="15" spans="1:6" ht="18.75" x14ac:dyDescent="0.3">
      <c r="A15" s="761"/>
      <c r="B15" s="752" t="s">
        <v>11</v>
      </c>
      <c r="C15" s="728" t="s">
        <v>12</v>
      </c>
      <c r="D15" s="337"/>
      <c r="E15" s="245">
        <v>13028</v>
      </c>
    </row>
    <row r="16" spans="1:6" ht="18.75" x14ac:dyDescent="0.3">
      <c r="A16" s="761"/>
      <c r="B16" s="752" t="s">
        <v>14</v>
      </c>
      <c r="C16" s="728" t="s">
        <v>13</v>
      </c>
      <c r="D16" s="337"/>
      <c r="E16" s="245">
        <v>111414</v>
      </c>
    </row>
    <row r="17" spans="1:5" ht="18.75" x14ac:dyDescent="0.3">
      <c r="A17" s="761"/>
      <c r="B17" s="752" t="s">
        <v>16</v>
      </c>
      <c r="C17" s="728" t="s">
        <v>15</v>
      </c>
      <c r="D17" s="337"/>
      <c r="E17" s="245">
        <v>-156412</v>
      </c>
    </row>
    <row r="18" spans="1:5" ht="18.75" x14ac:dyDescent="0.3">
      <c r="A18" s="761"/>
      <c r="B18" s="752" t="s">
        <v>18</v>
      </c>
      <c r="C18" s="728" t="s">
        <v>17</v>
      </c>
      <c r="D18" s="337"/>
      <c r="E18" s="245">
        <v>-17455</v>
      </c>
    </row>
    <row r="19" spans="1:5" ht="18.75" x14ac:dyDescent="0.3">
      <c r="A19" s="761"/>
      <c r="B19" s="752" t="s">
        <v>19</v>
      </c>
      <c r="C19" s="728" t="s">
        <v>20</v>
      </c>
      <c r="D19" s="249"/>
      <c r="E19" s="246">
        <v>-218296</v>
      </c>
    </row>
    <row r="20" spans="1:5" ht="12.75" customHeight="1" x14ac:dyDescent="0.3">
      <c r="A20" s="761"/>
      <c r="B20" s="753"/>
      <c r="C20" s="727"/>
      <c r="D20" s="337"/>
      <c r="E20" s="246"/>
    </row>
    <row r="21" spans="1:5" ht="18.75" x14ac:dyDescent="0.3">
      <c r="A21" s="761"/>
      <c r="B21" s="750" t="s">
        <v>21</v>
      </c>
      <c r="C21" s="726" t="s">
        <v>819</v>
      </c>
      <c r="D21" s="337"/>
      <c r="E21" s="247">
        <f>SUM(E23:E32)</f>
        <v>322250</v>
      </c>
    </row>
    <row r="22" spans="1:5" ht="12.75" customHeight="1" x14ac:dyDescent="0.3">
      <c r="A22" s="761"/>
      <c r="B22" s="753"/>
      <c r="C22" s="727"/>
      <c r="D22" s="337"/>
      <c r="E22" s="246"/>
    </row>
    <row r="23" spans="1:5" ht="18.75" x14ac:dyDescent="0.3">
      <c r="A23" s="761"/>
      <c r="B23" s="752" t="s">
        <v>22</v>
      </c>
      <c r="C23" s="728" t="s">
        <v>820</v>
      </c>
      <c r="D23" s="337"/>
      <c r="E23" s="246">
        <v>0</v>
      </c>
    </row>
    <row r="24" spans="1:5" ht="18.75" x14ac:dyDescent="0.3">
      <c r="A24" s="761"/>
      <c r="B24" s="752" t="s">
        <v>23</v>
      </c>
      <c r="C24" s="729" t="s">
        <v>821</v>
      </c>
      <c r="D24" s="337"/>
      <c r="E24" s="246">
        <v>0</v>
      </c>
    </row>
    <row r="25" spans="1:5" ht="18.75" x14ac:dyDescent="0.3">
      <c r="A25" s="761"/>
      <c r="B25" s="752" t="s">
        <v>24</v>
      </c>
      <c r="C25" s="728" t="s">
        <v>209</v>
      </c>
      <c r="D25" s="337"/>
      <c r="E25" s="246">
        <v>61527</v>
      </c>
    </row>
    <row r="26" spans="1:5" ht="18.75" x14ac:dyDescent="0.3">
      <c r="A26" s="761"/>
      <c r="B26" s="752" t="s">
        <v>26</v>
      </c>
      <c r="C26" s="728" t="s">
        <v>25</v>
      </c>
      <c r="D26" s="337"/>
      <c r="E26" s="246">
        <v>785672</v>
      </c>
    </row>
    <row r="27" spans="1:5" ht="18.75" x14ac:dyDescent="0.3">
      <c r="A27" s="761"/>
      <c r="B27" s="752" t="s">
        <v>27</v>
      </c>
      <c r="C27" s="728" t="s">
        <v>822</v>
      </c>
      <c r="D27" s="337"/>
      <c r="E27" s="246">
        <v>-227100</v>
      </c>
    </row>
    <row r="28" spans="1:5" ht="18.75" x14ac:dyDescent="0.3">
      <c r="A28" s="761"/>
      <c r="B28" s="752" t="s">
        <v>28</v>
      </c>
      <c r="C28" s="728" t="s">
        <v>206</v>
      </c>
      <c r="D28" s="337"/>
      <c r="E28" s="246">
        <v>-341034</v>
      </c>
    </row>
    <row r="29" spans="1:5" ht="18.75" x14ac:dyDescent="0.3">
      <c r="A29" s="761"/>
      <c r="B29" s="752" t="s">
        <v>30</v>
      </c>
      <c r="C29" s="728" t="s">
        <v>29</v>
      </c>
      <c r="D29" s="337"/>
      <c r="E29" s="246">
        <v>-276959</v>
      </c>
    </row>
    <row r="30" spans="1:5" ht="18.75" x14ac:dyDescent="0.3">
      <c r="A30" s="761"/>
      <c r="B30" s="752" t="s">
        <v>32</v>
      </c>
      <c r="C30" s="728" t="s">
        <v>31</v>
      </c>
      <c r="D30" s="337"/>
      <c r="E30" s="246">
        <v>208047</v>
      </c>
    </row>
    <row r="31" spans="1:5" ht="18.75" x14ac:dyDescent="0.3">
      <c r="A31" s="761"/>
      <c r="B31" s="752" t="s">
        <v>34</v>
      </c>
      <c r="C31" s="728" t="s">
        <v>33</v>
      </c>
      <c r="D31" s="337"/>
      <c r="E31" s="246">
        <v>0</v>
      </c>
    </row>
    <row r="32" spans="1:5" ht="18.75" x14ac:dyDescent="0.3">
      <c r="A32" s="761"/>
      <c r="B32" s="752" t="s">
        <v>230</v>
      </c>
      <c r="C32" s="728" t="s">
        <v>35</v>
      </c>
      <c r="D32" s="249"/>
      <c r="E32" s="246">
        <v>112097</v>
      </c>
    </row>
    <row r="33" spans="1:5" ht="12.75" customHeight="1" x14ac:dyDescent="0.3">
      <c r="A33" s="761"/>
      <c r="B33" s="751"/>
      <c r="C33" s="730"/>
      <c r="D33" s="338"/>
      <c r="E33" s="248"/>
    </row>
    <row r="34" spans="1:5" ht="18.75" x14ac:dyDescent="0.3">
      <c r="A34" s="761"/>
      <c r="B34" s="749" t="s">
        <v>36</v>
      </c>
      <c r="C34" s="726" t="s">
        <v>823</v>
      </c>
      <c r="D34" s="337"/>
      <c r="E34" s="247">
        <f>E21+E9</f>
        <v>522914</v>
      </c>
    </row>
    <row r="35" spans="1:5" ht="12.75" customHeight="1" x14ac:dyDescent="0.3">
      <c r="A35" s="761"/>
      <c r="B35" s="751"/>
      <c r="C35" s="730"/>
      <c r="D35" s="338"/>
      <c r="E35" s="248"/>
    </row>
    <row r="36" spans="1:5" ht="18.75" x14ac:dyDescent="0.3">
      <c r="A36" s="761"/>
      <c r="B36" s="749" t="s">
        <v>37</v>
      </c>
      <c r="C36" s="725" t="s">
        <v>824</v>
      </c>
      <c r="D36" s="338"/>
      <c r="E36" s="248"/>
    </row>
    <row r="37" spans="1:5" ht="12.75" customHeight="1" x14ac:dyDescent="0.3">
      <c r="A37" s="761"/>
      <c r="B37" s="753"/>
      <c r="C37" s="730"/>
      <c r="D37" s="338"/>
      <c r="E37" s="248"/>
    </row>
    <row r="38" spans="1:5" ht="18.75" x14ac:dyDescent="0.3">
      <c r="A38" s="761"/>
      <c r="B38" s="749" t="s">
        <v>38</v>
      </c>
      <c r="C38" s="726" t="s">
        <v>825</v>
      </c>
      <c r="D38" s="337"/>
      <c r="E38" s="247">
        <f>SUM(E40:E48)</f>
        <v>-167822</v>
      </c>
    </row>
    <row r="39" spans="1:5" ht="12.75" customHeight="1" x14ac:dyDescent="0.3">
      <c r="A39" s="761"/>
      <c r="B39" s="753"/>
      <c r="C39" s="727"/>
      <c r="D39" s="338"/>
      <c r="E39" s="248"/>
    </row>
    <row r="40" spans="1:5" ht="18.75" x14ac:dyDescent="0.3">
      <c r="A40" s="761"/>
      <c r="B40" s="754" t="s">
        <v>39</v>
      </c>
      <c r="C40" s="728" t="s">
        <v>826</v>
      </c>
      <c r="D40" s="249"/>
      <c r="E40" s="246">
        <v>0</v>
      </c>
    </row>
    <row r="41" spans="1:5" ht="18.75" x14ac:dyDescent="0.3">
      <c r="A41" s="761"/>
      <c r="B41" s="754" t="s">
        <v>40</v>
      </c>
      <c r="C41" s="728" t="s">
        <v>827</v>
      </c>
      <c r="D41" s="249"/>
      <c r="E41" s="246">
        <v>0</v>
      </c>
    </row>
    <row r="42" spans="1:5" ht="18.75" x14ac:dyDescent="0.3">
      <c r="A42" s="761"/>
      <c r="B42" s="754" t="s">
        <v>41</v>
      </c>
      <c r="C42" s="728" t="s">
        <v>828</v>
      </c>
      <c r="D42" s="337"/>
      <c r="E42" s="246">
        <v>-86027</v>
      </c>
    </row>
    <row r="43" spans="1:5" ht="18.75" x14ac:dyDescent="0.3">
      <c r="A43" s="761"/>
      <c r="B43" s="754" t="s">
        <v>42</v>
      </c>
      <c r="C43" s="728" t="s">
        <v>43</v>
      </c>
      <c r="D43" s="337"/>
      <c r="E43" s="246">
        <v>14360</v>
      </c>
    </row>
    <row r="44" spans="1:5" ht="18.75" x14ac:dyDescent="0.3">
      <c r="A44" s="761"/>
      <c r="B44" s="754" t="s">
        <v>44</v>
      </c>
      <c r="C44" s="728" t="s">
        <v>829</v>
      </c>
      <c r="D44" s="337"/>
      <c r="E44" s="246">
        <v>-485377</v>
      </c>
    </row>
    <row r="45" spans="1:5" ht="18.75" x14ac:dyDescent="0.3">
      <c r="A45" s="761"/>
      <c r="B45" s="754" t="s">
        <v>45</v>
      </c>
      <c r="C45" s="728" t="s">
        <v>830</v>
      </c>
      <c r="D45" s="337"/>
      <c r="E45" s="246">
        <v>277849</v>
      </c>
    </row>
    <row r="46" spans="1:5" ht="18.75" x14ac:dyDescent="0.3">
      <c r="A46" s="761"/>
      <c r="B46" s="754" t="s">
        <v>46</v>
      </c>
      <c r="C46" s="728" t="s">
        <v>831</v>
      </c>
      <c r="D46" s="337"/>
      <c r="E46" s="246">
        <v>-200000</v>
      </c>
    </row>
    <row r="47" spans="1:5" ht="18.75" x14ac:dyDescent="0.3">
      <c r="A47" s="761"/>
      <c r="B47" s="754" t="s">
        <v>47</v>
      </c>
      <c r="C47" s="728" t="s">
        <v>832</v>
      </c>
      <c r="D47" s="337"/>
      <c r="E47" s="246">
        <v>311373</v>
      </c>
    </row>
    <row r="48" spans="1:5" ht="18.75" x14ac:dyDescent="0.3">
      <c r="A48" s="761"/>
      <c r="B48" s="754" t="s">
        <v>48</v>
      </c>
      <c r="C48" s="728" t="s">
        <v>20</v>
      </c>
      <c r="D48" s="249"/>
      <c r="E48" s="246">
        <v>0</v>
      </c>
    </row>
    <row r="49" spans="1:5" ht="12.75" customHeight="1" x14ac:dyDescent="0.3">
      <c r="A49" s="761"/>
      <c r="B49" s="753"/>
      <c r="C49" s="727"/>
      <c r="D49" s="337"/>
      <c r="E49" s="246"/>
    </row>
    <row r="50" spans="1:5" ht="18.75" x14ac:dyDescent="0.3">
      <c r="A50" s="761"/>
      <c r="B50" s="749" t="s">
        <v>49</v>
      </c>
      <c r="C50" s="725" t="s">
        <v>833</v>
      </c>
      <c r="D50" s="337"/>
      <c r="E50" s="246"/>
    </row>
    <row r="51" spans="1:5" ht="12.75" customHeight="1" x14ac:dyDescent="0.3">
      <c r="A51" s="761"/>
      <c r="B51" s="753"/>
      <c r="C51" s="727"/>
      <c r="D51" s="337"/>
      <c r="E51" s="246"/>
    </row>
    <row r="52" spans="1:5" ht="18.75" x14ac:dyDescent="0.3">
      <c r="A52" s="761"/>
      <c r="B52" s="749" t="s">
        <v>50</v>
      </c>
      <c r="C52" s="726" t="s">
        <v>51</v>
      </c>
      <c r="D52" s="337"/>
      <c r="E52" s="247">
        <v>0</v>
      </c>
    </row>
    <row r="53" spans="1:5" ht="12.75" customHeight="1" x14ac:dyDescent="0.3">
      <c r="A53" s="761"/>
      <c r="B53" s="751"/>
      <c r="C53" s="727"/>
      <c r="D53" s="337"/>
      <c r="E53" s="246">
        <v>0</v>
      </c>
    </row>
    <row r="54" spans="1:5" ht="18.75" x14ac:dyDescent="0.3">
      <c r="A54" s="761"/>
      <c r="B54" s="754" t="s">
        <v>52</v>
      </c>
      <c r="C54" s="728" t="s">
        <v>53</v>
      </c>
      <c r="D54" s="337"/>
      <c r="E54" s="246">
        <v>0</v>
      </c>
    </row>
    <row r="55" spans="1:5" ht="18.75" x14ac:dyDescent="0.3">
      <c r="A55" s="761"/>
      <c r="B55" s="754" t="s">
        <v>54</v>
      </c>
      <c r="C55" s="728" t="s">
        <v>55</v>
      </c>
      <c r="D55" s="337"/>
      <c r="E55" s="246">
        <v>0</v>
      </c>
    </row>
    <row r="56" spans="1:5" ht="18.75" x14ac:dyDescent="0.3">
      <c r="A56" s="761"/>
      <c r="B56" s="754" t="s">
        <v>56</v>
      </c>
      <c r="C56" s="728" t="s">
        <v>834</v>
      </c>
      <c r="D56" s="337"/>
      <c r="E56" s="246">
        <v>0</v>
      </c>
    </row>
    <row r="57" spans="1:5" ht="18.75" x14ac:dyDescent="0.3">
      <c r="A57" s="761"/>
      <c r="B57" s="754" t="s">
        <v>57</v>
      </c>
      <c r="C57" s="728" t="s">
        <v>835</v>
      </c>
      <c r="D57" s="337"/>
      <c r="E57" s="246">
        <v>0</v>
      </c>
    </row>
    <row r="58" spans="1:5" ht="18.75" x14ac:dyDescent="0.3">
      <c r="A58" s="761"/>
      <c r="B58" s="754" t="s">
        <v>58</v>
      </c>
      <c r="C58" s="728" t="s">
        <v>59</v>
      </c>
      <c r="D58" s="337"/>
      <c r="E58" s="246"/>
    </row>
    <row r="59" spans="1:5" ht="18.75" x14ac:dyDescent="0.3">
      <c r="A59" s="761"/>
      <c r="B59" s="754" t="s">
        <v>60</v>
      </c>
      <c r="C59" s="728" t="s">
        <v>20</v>
      </c>
      <c r="D59" s="337"/>
      <c r="E59" s="246">
        <v>0</v>
      </c>
    </row>
    <row r="60" spans="1:5" ht="12.75" customHeight="1" x14ac:dyDescent="0.3">
      <c r="A60" s="761"/>
      <c r="B60" s="755"/>
      <c r="C60" s="728"/>
      <c r="D60" s="337"/>
      <c r="E60" s="246"/>
    </row>
    <row r="61" spans="1:5" ht="18.75" x14ac:dyDescent="0.3">
      <c r="A61" s="761"/>
      <c r="B61" s="749" t="s">
        <v>61</v>
      </c>
      <c r="C61" s="725" t="s">
        <v>836</v>
      </c>
      <c r="D61" s="249"/>
      <c r="E61" s="247">
        <v>185419</v>
      </c>
    </row>
    <row r="62" spans="1:5" ht="12.75" customHeight="1" x14ac:dyDescent="0.3">
      <c r="A62" s="761"/>
      <c r="B62" s="756"/>
      <c r="C62" s="732"/>
      <c r="D62" s="338"/>
      <c r="E62" s="248"/>
    </row>
    <row r="63" spans="1:5" ht="18.75" x14ac:dyDescent="0.3">
      <c r="A63" s="761"/>
      <c r="B63" s="749" t="s">
        <v>62</v>
      </c>
      <c r="C63" s="733" t="s">
        <v>837</v>
      </c>
      <c r="D63" s="337"/>
      <c r="E63" s="247">
        <f>E61+E52+E38+E34</f>
        <v>540511</v>
      </c>
    </row>
    <row r="64" spans="1:5" ht="12.75" customHeight="1" x14ac:dyDescent="0.3">
      <c r="A64" s="761"/>
      <c r="B64" s="757"/>
      <c r="C64" s="725"/>
      <c r="D64" s="337"/>
      <c r="E64" s="246"/>
    </row>
    <row r="65" spans="1:5" ht="18.75" x14ac:dyDescent="0.3">
      <c r="A65" s="761"/>
      <c r="B65" s="749" t="s">
        <v>63</v>
      </c>
      <c r="C65" s="725" t="s">
        <v>386</v>
      </c>
      <c r="D65" s="249"/>
      <c r="E65" s="247">
        <v>2686225</v>
      </c>
    </row>
    <row r="66" spans="1:5" ht="12.75" customHeight="1" x14ac:dyDescent="0.3">
      <c r="A66" s="761"/>
      <c r="B66" s="749"/>
      <c r="C66" s="734"/>
      <c r="D66" s="337"/>
      <c r="E66" s="246"/>
    </row>
    <row r="67" spans="1:5" ht="18.75" x14ac:dyDescent="0.3">
      <c r="A67" s="761"/>
      <c r="B67" s="758" t="s">
        <v>64</v>
      </c>
      <c r="C67" s="735" t="s">
        <v>65</v>
      </c>
      <c r="D67" s="250" t="s">
        <v>354</v>
      </c>
      <c r="E67" s="251">
        <f>E65+E63</f>
        <v>3226736</v>
      </c>
    </row>
    <row r="68" spans="1:5" ht="18.75" x14ac:dyDescent="0.3">
      <c r="A68" s="23"/>
      <c r="B68" s="23"/>
      <c r="C68" s="26"/>
      <c r="D68" s="27"/>
      <c r="E68" s="28"/>
    </row>
    <row r="69" spans="1:5" ht="15.75" x14ac:dyDescent="0.25">
      <c r="D69" s="29"/>
      <c r="E69" s="38"/>
    </row>
    <row r="71" spans="1:5" x14ac:dyDescent="0.2">
      <c r="E71" s="38">
        <f>+E9-SUM(E11:E19)</f>
        <v>0</v>
      </c>
    </row>
    <row r="72" spans="1:5" x14ac:dyDescent="0.2">
      <c r="E72" s="38">
        <f>+E21-SUM(E23:E32)</f>
        <v>0</v>
      </c>
    </row>
    <row r="73" spans="1:5" x14ac:dyDescent="0.2">
      <c r="E73" s="38">
        <f>+E34-(+E9+E21)</f>
        <v>0</v>
      </c>
    </row>
    <row r="74" spans="1:5" x14ac:dyDescent="0.2">
      <c r="E74" s="38">
        <f>+E38-SUM(E40:E48)</f>
        <v>0</v>
      </c>
    </row>
    <row r="75" spans="1:5" x14ac:dyDescent="0.2">
      <c r="E75" s="38">
        <f>+E52-SUM(E54:E59)</f>
        <v>0</v>
      </c>
    </row>
    <row r="76" spans="1:5" x14ac:dyDescent="0.2">
      <c r="E76" s="38">
        <f>+E63-(+E34+E38+E52+E61)</f>
        <v>0</v>
      </c>
    </row>
    <row r="77" spans="1:5" x14ac:dyDescent="0.2">
      <c r="E77" s="38">
        <f>+E67-(+E63+E65)</f>
        <v>0</v>
      </c>
    </row>
  </sheetData>
  <mergeCells count="2">
    <mergeCell ref="C1:C2"/>
    <mergeCell ref="D1:E2"/>
  </mergeCells>
  <pageMargins left="0.47244094488188981" right="0.51181102362204722" top="0.98425196850393704" bottom="0.98425196850393704" header="0.51181102362204722" footer="0.51181102362204722"/>
  <pageSetup paperSize="9" scale="59" orientation="portrait" r:id="rId1"/>
  <headerFooter alignWithMargins="0">
    <oddFooter>&amp;CEkteki dipnotlar bu finansal tabloların tamamlayıcısıdır.
18</oddFooter>
    <evenFooter>&amp;L&amp;"calibri,Regular"&amp;10Genele Açık / Public</evenFooter>
    <firstFooter>&amp;L&amp;"calibri,Regular"&amp;10Genele Açık / Public</first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>
      <selection activeCell="C47" sqref="C47"/>
    </sheetView>
  </sheetViews>
  <sheetFormatPr defaultRowHeight="18" customHeight="1" x14ac:dyDescent="0.25"/>
  <cols>
    <col min="1" max="1" width="2.7109375" style="313" customWidth="1"/>
    <col min="2" max="2" width="6.28515625" style="275" customWidth="1"/>
    <col min="3" max="3" width="88.28515625" style="278" customWidth="1"/>
    <col min="4" max="5" width="36.140625" style="313" customWidth="1"/>
    <col min="6" max="16384" width="9.140625" style="273"/>
  </cols>
  <sheetData>
    <row r="1" spans="1:5" ht="12.75" customHeight="1" x14ac:dyDescent="0.25">
      <c r="A1" s="268"/>
      <c r="B1" s="269"/>
      <c r="C1" s="270"/>
      <c r="D1" s="271"/>
      <c r="E1" s="272"/>
    </row>
    <row r="2" spans="1:5" ht="18" customHeight="1" x14ac:dyDescent="0.25">
      <c r="A2" s="274"/>
      <c r="C2" s="276" t="s">
        <v>382</v>
      </c>
      <c r="D2" s="824" t="s">
        <v>369</v>
      </c>
      <c r="E2" s="825"/>
    </row>
    <row r="3" spans="1:5" ht="18" customHeight="1" x14ac:dyDescent="0.25">
      <c r="A3" s="274"/>
      <c r="C3" s="277" t="s">
        <v>252</v>
      </c>
      <c r="D3" s="826"/>
      <c r="E3" s="827"/>
    </row>
    <row r="4" spans="1:5" ht="15.75" x14ac:dyDescent="0.25">
      <c r="A4" s="274"/>
      <c r="D4" s="279" t="s">
        <v>0</v>
      </c>
      <c r="E4" s="280" t="s">
        <v>1</v>
      </c>
    </row>
    <row r="5" spans="1:5" ht="15.75" x14ac:dyDescent="0.25">
      <c r="A5" s="274"/>
      <c r="D5" s="281" t="s">
        <v>313</v>
      </c>
      <c r="E5" s="282" t="s">
        <v>313</v>
      </c>
    </row>
    <row r="6" spans="1:5" ht="15.75" x14ac:dyDescent="0.25">
      <c r="A6" s="283"/>
      <c r="B6" s="284"/>
      <c r="C6" s="285"/>
      <c r="D6" s="286" t="s">
        <v>575</v>
      </c>
      <c r="E6" s="287" t="s">
        <v>394</v>
      </c>
    </row>
    <row r="7" spans="1:5" ht="18" customHeight="1" x14ac:dyDescent="0.25">
      <c r="A7" s="274"/>
      <c r="C7" s="288"/>
      <c r="D7" s="289"/>
      <c r="E7" s="290"/>
    </row>
    <row r="8" spans="1:5" ht="18" customHeight="1" x14ac:dyDescent="0.25">
      <c r="A8" s="274"/>
      <c r="B8" s="275" t="s">
        <v>253</v>
      </c>
      <c r="C8" s="291" t="s">
        <v>337</v>
      </c>
      <c r="D8" s="292"/>
      <c r="E8" s="293"/>
    </row>
    <row r="9" spans="1:5" ht="18" customHeight="1" x14ac:dyDescent="0.25">
      <c r="A9" s="274"/>
      <c r="C9" s="291"/>
      <c r="D9" s="292"/>
      <c r="E9" s="293"/>
    </row>
    <row r="10" spans="1:5" ht="18" customHeight="1" x14ac:dyDescent="0.25">
      <c r="A10" s="274"/>
      <c r="B10" s="294" t="s">
        <v>4</v>
      </c>
      <c r="C10" s="295" t="s">
        <v>254</v>
      </c>
      <c r="D10" s="296">
        <f>+kz!F48</f>
        <v>0</v>
      </c>
      <c r="E10" s="297">
        <v>369075</v>
      </c>
    </row>
    <row r="11" spans="1:5" ht="18" customHeight="1" x14ac:dyDescent="0.25">
      <c r="A11" s="274"/>
      <c r="B11" s="294" t="s">
        <v>21</v>
      </c>
      <c r="C11" s="295" t="s">
        <v>255</v>
      </c>
      <c r="D11" s="298">
        <f>+kz!F49</f>
        <v>118569</v>
      </c>
      <c r="E11" s="299">
        <v>-72832</v>
      </c>
    </row>
    <row r="12" spans="1:5" ht="18" customHeight="1" x14ac:dyDescent="0.25">
      <c r="A12" s="274"/>
      <c r="B12" s="294" t="s">
        <v>22</v>
      </c>
      <c r="C12" s="295" t="s">
        <v>256</v>
      </c>
      <c r="D12" s="298">
        <f>+kz!F50</f>
        <v>-28189</v>
      </c>
      <c r="E12" s="299">
        <v>-65850</v>
      </c>
    </row>
    <row r="13" spans="1:5" ht="18" customHeight="1" x14ac:dyDescent="0.25">
      <c r="A13" s="274"/>
      <c r="B13" s="294" t="s">
        <v>23</v>
      </c>
      <c r="C13" s="295" t="s">
        <v>257</v>
      </c>
      <c r="D13" s="298">
        <v>0</v>
      </c>
      <c r="E13" s="299">
        <v>0</v>
      </c>
    </row>
    <row r="14" spans="1:5" ht="18" customHeight="1" x14ac:dyDescent="0.25">
      <c r="A14" s="274"/>
      <c r="B14" s="294" t="s">
        <v>24</v>
      </c>
      <c r="C14" s="295" t="s">
        <v>338</v>
      </c>
      <c r="D14" s="298">
        <f>+kz!F51</f>
        <v>-2520</v>
      </c>
      <c r="E14" s="299">
        <v>-6982</v>
      </c>
    </row>
    <row r="15" spans="1:5" ht="18" customHeight="1" x14ac:dyDescent="0.25">
      <c r="A15" s="274"/>
      <c r="B15" s="300"/>
      <c r="C15" s="295"/>
      <c r="D15" s="301"/>
      <c r="E15" s="302"/>
    </row>
    <row r="16" spans="1:5" ht="18" customHeight="1" x14ac:dyDescent="0.25">
      <c r="A16" s="274"/>
      <c r="B16" s="275" t="s">
        <v>3</v>
      </c>
      <c r="C16" s="303" t="s">
        <v>258</v>
      </c>
      <c r="D16" s="333">
        <f>SUM(D10:D11)</f>
        <v>118569</v>
      </c>
      <c r="E16" s="332">
        <f>SUM(E10:E11)</f>
        <v>296243</v>
      </c>
    </row>
    <row r="17" spans="1:5" ht="18" customHeight="1" x14ac:dyDescent="0.25">
      <c r="A17" s="274"/>
      <c r="C17" s="291"/>
      <c r="D17" s="301"/>
      <c r="E17" s="302"/>
    </row>
    <row r="18" spans="1:5" ht="18" customHeight="1" x14ac:dyDescent="0.25">
      <c r="A18" s="274"/>
      <c r="B18" s="294" t="s">
        <v>66</v>
      </c>
      <c r="C18" s="295" t="s">
        <v>259</v>
      </c>
      <c r="D18" s="298">
        <v>0</v>
      </c>
      <c r="E18" s="299">
        <v>0</v>
      </c>
    </row>
    <row r="19" spans="1:5" ht="18" customHeight="1" x14ac:dyDescent="0.25">
      <c r="A19" s="274"/>
      <c r="B19" s="294" t="s">
        <v>67</v>
      </c>
      <c r="C19" s="295" t="s">
        <v>573</v>
      </c>
      <c r="D19" s="298">
        <f>-ROUND((+(+D16-D14)*5%),0)*0</f>
        <v>0</v>
      </c>
      <c r="E19" s="299">
        <v>-15161</v>
      </c>
    </row>
    <row r="20" spans="1:5" ht="18" customHeight="1" x14ac:dyDescent="0.25">
      <c r="A20" s="274"/>
      <c r="B20" s="294" t="s">
        <v>68</v>
      </c>
      <c r="C20" s="304" t="s">
        <v>574</v>
      </c>
      <c r="D20" s="298">
        <v>0</v>
      </c>
      <c r="E20" s="299">
        <f>-E14*0</f>
        <v>0</v>
      </c>
    </row>
    <row r="21" spans="1:5" ht="18" customHeight="1" x14ac:dyDescent="0.25">
      <c r="A21" s="274"/>
      <c r="C21" s="305"/>
      <c r="D21" s="292"/>
      <c r="E21" s="302"/>
    </row>
    <row r="22" spans="1:5" ht="18" customHeight="1" x14ac:dyDescent="0.25">
      <c r="A22" s="274"/>
      <c r="B22" s="275" t="s">
        <v>37</v>
      </c>
      <c r="C22" s="291" t="s">
        <v>260</v>
      </c>
      <c r="D22" s="331">
        <f>SUM(D16:D20)*0</f>
        <v>0</v>
      </c>
      <c r="E22" s="332">
        <f>SUM(E16:E20)</f>
        <v>281082</v>
      </c>
    </row>
    <row r="23" spans="1:5" ht="18" customHeight="1" x14ac:dyDescent="0.25">
      <c r="A23" s="274"/>
      <c r="C23" s="291"/>
      <c r="D23" s="301"/>
      <c r="E23" s="302"/>
    </row>
    <row r="24" spans="1:5" ht="18" customHeight="1" x14ac:dyDescent="0.25">
      <c r="A24" s="274"/>
      <c r="B24" s="294" t="s">
        <v>261</v>
      </c>
      <c r="C24" s="295" t="s">
        <v>262</v>
      </c>
      <c r="D24" s="298">
        <v>0</v>
      </c>
      <c r="E24" s="299">
        <v>0</v>
      </c>
    </row>
    <row r="25" spans="1:5" ht="18" customHeight="1" x14ac:dyDescent="0.25">
      <c r="A25" s="274"/>
      <c r="B25" s="294" t="s">
        <v>263</v>
      </c>
      <c r="C25" s="295" t="s">
        <v>264</v>
      </c>
      <c r="D25" s="298">
        <v>0</v>
      </c>
      <c r="E25" s="299">
        <v>0</v>
      </c>
    </row>
    <row r="26" spans="1:5" ht="18" customHeight="1" x14ac:dyDescent="0.25">
      <c r="A26" s="274"/>
      <c r="B26" s="294" t="s">
        <v>265</v>
      </c>
      <c r="C26" s="295" t="s">
        <v>266</v>
      </c>
      <c r="D26" s="298">
        <v>0</v>
      </c>
      <c r="E26" s="299">
        <v>0</v>
      </c>
    </row>
    <row r="27" spans="1:5" ht="18" customHeight="1" x14ac:dyDescent="0.25">
      <c r="A27" s="274"/>
      <c r="B27" s="294" t="s">
        <v>267</v>
      </c>
      <c r="C27" s="295" t="s">
        <v>268</v>
      </c>
      <c r="D27" s="298">
        <v>0</v>
      </c>
      <c r="E27" s="299">
        <v>0</v>
      </c>
    </row>
    <row r="28" spans="1:5" ht="18" customHeight="1" x14ac:dyDescent="0.25">
      <c r="A28" s="274"/>
      <c r="B28" s="294" t="s">
        <v>269</v>
      </c>
      <c r="C28" s="295" t="s">
        <v>270</v>
      </c>
      <c r="D28" s="298">
        <v>0</v>
      </c>
      <c r="E28" s="299">
        <v>0</v>
      </c>
    </row>
    <row r="29" spans="1:5" ht="18" customHeight="1" x14ac:dyDescent="0.25">
      <c r="A29" s="274"/>
      <c r="B29" s="294" t="s">
        <v>271</v>
      </c>
      <c r="C29" s="295" t="s">
        <v>272</v>
      </c>
      <c r="D29" s="298">
        <v>0</v>
      </c>
      <c r="E29" s="299">
        <v>0</v>
      </c>
    </row>
    <row r="30" spans="1:5" ht="18" customHeight="1" x14ac:dyDescent="0.25">
      <c r="A30" s="274"/>
      <c r="B30" s="294" t="s">
        <v>273</v>
      </c>
      <c r="C30" s="295" t="s">
        <v>274</v>
      </c>
      <c r="D30" s="298">
        <v>0</v>
      </c>
      <c r="E30" s="299">
        <v>0</v>
      </c>
    </row>
    <row r="31" spans="1:5" ht="18" customHeight="1" x14ac:dyDescent="0.25">
      <c r="A31" s="274"/>
      <c r="B31" s="294" t="s">
        <v>275</v>
      </c>
      <c r="C31" s="295" t="s">
        <v>276</v>
      </c>
      <c r="D31" s="298">
        <v>0</v>
      </c>
      <c r="E31" s="299">
        <v>0</v>
      </c>
    </row>
    <row r="32" spans="1:5" ht="18" customHeight="1" x14ac:dyDescent="0.25">
      <c r="A32" s="274"/>
      <c r="B32" s="294" t="s">
        <v>277</v>
      </c>
      <c r="C32" s="295" t="s">
        <v>278</v>
      </c>
      <c r="D32" s="298">
        <v>0</v>
      </c>
      <c r="E32" s="299">
        <v>0</v>
      </c>
    </row>
    <row r="33" spans="1:5" ht="18" customHeight="1" x14ac:dyDescent="0.25">
      <c r="A33" s="274"/>
      <c r="B33" s="294" t="s">
        <v>279</v>
      </c>
      <c r="C33" s="295" t="s">
        <v>264</v>
      </c>
      <c r="D33" s="298">
        <v>0</v>
      </c>
      <c r="E33" s="299">
        <v>0</v>
      </c>
    </row>
    <row r="34" spans="1:5" ht="18" customHeight="1" x14ac:dyDescent="0.25">
      <c r="A34" s="274"/>
      <c r="B34" s="294" t="s">
        <v>280</v>
      </c>
      <c r="C34" s="295" t="s">
        <v>266</v>
      </c>
      <c r="D34" s="298">
        <v>0</v>
      </c>
      <c r="E34" s="299">
        <v>0</v>
      </c>
    </row>
    <row r="35" spans="1:5" ht="18" customHeight="1" x14ac:dyDescent="0.25">
      <c r="A35" s="274"/>
      <c r="B35" s="294" t="s">
        <v>281</v>
      </c>
      <c r="C35" s="295" t="s">
        <v>268</v>
      </c>
      <c r="D35" s="298">
        <v>0</v>
      </c>
      <c r="E35" s="299">
        <v>0</v>
      </c>
    </row>
    <row r="36" spans="1:5" ht="18" customHeight="1" x14ac:dyDescent="0.25">
      <c r="A36" s="274"/>
      <c r="B36" s="294" t="s">
        <v>282</v>
      </c>
      <c r="C36" s="295" t="s">
        <v>270</v>
      </c>
      <c r="D36" s="298">
        <v>0</v>
      </c>
      <c r="E36" s="299">
        <v>0</v>
      </c>
    </row>
    <row r="37" spans="1:5" ht="18" customHeight="1" x14ac:dyDescent="0.25">
      <c r="A37" s="274"/>
      <c r="B37" s="294" t="s">
        <v>283</v>
      </c>
      <c r="C37" s="295" t="s">
        <v>272</v>
      </c>
      <c r="D37" s="298">
        <v>0</v>
      </c>
      <c r="E37" s="299">
        <v>0</v>
      </c>
    </row>
    <row r="38" spans="1:5" ht="18" customHeight="1" x14ac:dyDescent="0.25">
      <c r="A38" s="274"/>
      <c r="B38" s="294" t="s">
        <v>284</v>
      </c>
      <c r="C38" s="295" t="s">
        <v>286</v>
      </c>
      <c r="D38" s="298">
        <v>0</v>
      </c>
      <c r="E38" s="299">
        <v>0</v>
      </c>
    </row>
    <row r="39" spans="1:5" ht="18" customHeight="1" x14ac:dyDescent="0.25">
      <c r="A39" s="274"/>
      <c r="B39" s="294" t="s">
        <v>285</v>
      </c>
      <c r="C39" s="295" t="s">
        <v>288</v>
      </c>
      <c r="D39" s="298">
        <v>0</v>
      </c>
      <c r="E39" s="299">
        <f>+E22</f>
        <v>281082</v>
      </c>
    </row>
    <row r="40" spans="1:5" ht="18" customHeight="1" x14ac:dyDescent="0.25">
      <c r="A40" s="274"/>
      <c r="B40" s="294" t="s">
        <v>287</v>
      </c>
      <c r="C40" s="295" t="s">
        <v>290</v>
      </c>
      <c r="D40" s="298">
        <v>0</v>
      </c>
      <c r="E40" s="299">
        <v>0</v>
      </c>
    </row>
    <row r="41" spans="1:5" ht="18" customHeight="1" x14ac:dyDescent="0.25">
      <c r="A41" s="274"/>
      <c r="B41" s="294" t="s">
        <v>289</v>
      </c>
      <c r="C41" s="304" t="s">
        <v>291</v>
      </c>
      <c r="D41" s="298">
        <v>0</v>
      </c>
      <c r="E41" s="299">
        <v>0</v>
      </c>
    </row>
    <row r="42" spans="1:5" ht="18" customHeight="1" x14ac:dyDescent="0.25">
      <c r="A42" s="274"/>
      <c r="C42" s="304"/>
      <c r="D42" s="292"/>
      <c r="E42" s="293"/>
    </row>
    <row r="43" spans="1:5" ht="18" customHeight="1" x14ac:dyDescent="0.25">
      <c r="A43" s="274"/>
      <c r="B43" s="275" t="s">
        <v>38</v>
      </c>
      <c r="C43" s="291" t="s">
        <v>292</v>
      </c>
      <c r="D43" s="306"/>
      <c r="E43" s="307"/>
    </row>
    <row r="44" spans="1:5" ht="18" customHeight="1" x14ac:dyDescent="0.25">
      <c r="A44" s="274"/>
      <c r="C44" s="291"/>
      <c r="D44" s="306"/>
      <c r="E44" s="307"/>
    </row>
    <row r="45" spans="1:5" ht="18" customHeight="1" x14ac:dyDescent="0.25">
      <c r="A45" s="274"/>
      <c r="B45" s="294" t="s">
        <v>39</v>
      </c>
      <c r="C45" s="304" t="s">
        <v>293</v>
      </c>
      <c r="D45" s="298">
        <v>0</v>
      </c>
      <c r="E45" s="299">
        <v>0</v>
      </c>
    </row>
    <row r="46" spans="1:5" ht="18" customHeight="1" x14ac:dyDescent="0.25">
      <c r="A46" s="274"/>
      <c r="B46" s="294" t="s">
        <v>40</v>
      </c>
      <c r="C46" s="295" t="s">
        <v>294</v>
      </c>
      <c r="D46" s="298">
        <v>0</v>
      </c>
      <c r="E46" s="299">
        <v>0</v>
      </c>
    </row>
    <row r="47" spans="1:5" ht="18" customHeight="1" x14ac:dyDescent="0.25">
      <c r="A47" s="274"/>
      <c r="B47" s="294" t="s">
        <v>213</v>
      </c>
      <c r="C47" s="295" t="s">
        <v>264</v>
      </c>
      <c r="D47" s="298">
        <v>0</v>
      </c>
      <c r="E47" s="299">
        <v>0</v>
      </c>
    </row>
    <row r="48" spans="1:5" ht="18" customHeight="1" x14ac:dyDescent="0.25">
      <c r="A48" s="274"/>
      <c r="B48" s="294" t="s">
        <v>214</v>
      </c>
      <c r="C48" s="295" t="s">
        <v>266</v>
      </c>
      <c r="D48" s="298">
        <v>0</v>
      </c>
      <c r="E48" s="299">
        <v>0</v>
      </c>
    </row>
    <row r="49" spans="1:5" ht="18" customHeight="1" x14ac:dyDescent="0.25">
      <c r="A49" s="274"/>
      <c r="B49" s="294" t="s">
        <v>215</v>
      </c>
      <c r="C49" s="295" t="s">
        <v>268</v>
      </c>
      <c r="D49" s="298">
        <v>0</v>
      </c>
      <c r="E49" s="299">
        <v>0</v>
      </c>
    </row>
    <row r="50" spans="1:5" ht="18" customHeight="1" x14ac:dyDescent="0.25">
      <c r="A50" s="274"/>
      <c r="B50" s="294" t="s">
        <v>387</v>
      </c>
      <c r="C50" s="295" t="s">
        <v>270</v>
      </c>
      <c r="D50" s="298">
        <v>0</v>
      </c>
      <c r="E50" s="299">
        <v>0</v>
      </c>
    </row>
    <row r="51" spans="1:5" ht="18" customHeight="1" x14ac:dyDescent="0.25">
      <c r="A51" s="274"/>
      <c r="B51" s="294" t="s">
        <v>523</v>
      </c>
      <c r="C51" s="295" t="s">
        <v>272</v>
      </c>
      <c r="D51" s="298">
        <v>0</v>
      </c>
      <c r="E51" s="299">
        <v>0</v>
      </c>
    </row>
    <row r="52" spans="1:5" ht="18" customHeight="1" x14ac:dyDescent="0.25">
      <c r="A52" s="274"/>
      <c r="B52" s="294" t="s">
        <v>41</v>
      </c>
      <c r="C52" s="295" t="s">
        <v>298</v>
      </c>
      <c r="D52" s="298">
        <v>0</v>
      </c>
      <c r="E52" s="299">
        <v>0</v>
      </c>
    </row>
    <row r="53" spans="1:5" ht="18" customHeight="1" x14ac:dyDescent="0.25">
      <c r="A53" s="274"/>
      <c r="B53" s="294" t="s">
        <v>42</v>
      </c>
      <c r="C53" s="295" t="s">
        <v>299</v>
      </c>
      <c r="D53" s="298">
        <v>0</v>
      </c>
      <c r="E53" s="299">
        <v>0</v>
      </c>
    </row>
    <row r="54" spans="1:5" ht="18" customHeight="1" x14ac:dyDescent="0.25">
      <c r="A54" s="274"/>
      <c r="B54" s="300"/>
      <c r="C54" s="295"/>
      <c r="D54" s="301"/>
      <c r="E54" s="302"/>
    </row>
    <row r="55" spans="1:5" ht="18" customHeight="1" x14ac:dyDescent="0.25">
      <c r="A55" s="274"/>
      <c r="B55" s="275" t="s">
        <v>300</v>
      </c>
      <c r="C55" s="291" t="s">
        <v>301</v>
      </c>
      <c r="D55" s="306"/>
      <c r="E55" s="307"/>
    </row>
    <row r="56" spans="1:5" ht="18" customHeight="1" x14ac:dyDescent="0.25">
      <c r="A56" s="274"/>
      <c r="C56" s="291"/>
      <c r="D56" s="306"/>
      <c r="E56" s="307"/>
    </row>
    <row r="57" spans="1:5" ht="18" customHeight="1" x14ac:dyDescent="0.25">
      <c r="A57" s="274"/>
      <c r="B57" s="294" t="s">
        <v>52</v>
      </c>
      <c r="C57" s="295" t="s">
        <v>302</v>
      </c>
      <c r="D57" s="334">
        <f>+D16/2600000</f>
        <v>4.5603461538461537E-2</v>
      </c>
      <c r="E57" s="335">
        <f>+E22/(2600000)</f>
        <v>0.10810846153846154</v>
      </c>
    </row>
    <row r="58" spans="1:5" ht="18" customHeight="1" x14ac:dyDescent="0.25">
      <c r="A58" s="274"/>
      <c r="B58" s="294" t="s">
        <v>54</v>
      </c>
      <c r="C58" s="295" t="s">
        <v>303</v>
      </c>
      <c r="D58" s="298">
        <f>+D57*100</f>
        <v>4.5603461538461536</v>
      </c>
      <c r="E58" s="299">
        <f>+E57*100</f>
        <v>10.810846153846153</v>
      </c>
    </row>
    <row r="59" spans="1:5" ht="18" customHeight="1" x14ac:dyDescent="0.25">
      <c r="A59" s="274"/>
      <c r="B59" s="294" t="s">
        <v>56</v>
      </c>
      <c r="C59" s="295" t="s">
        <v>304</v>
      </c>
      <c r="D59" s="298">
        <v>0</v>
      </c>
      <c r="E59" s="299">
        <v>0</v>
      </c>
    </row>
    <row r="60" spans="1:5" ht="18" customHeight="1" x14ac:dyDescent="0.25">
      <c r="A60" s="274"/>
      <c r="B60" s="294" t="s">
        <v>57</v>
      </c>
      <c r="C60" s="295" t="s">
        <v>305</v>
      </c>
      <c r="D60" s="298">
        <v>0</v>
      </c>
      <c r="E60" s="299">
        <v>0</v>
      </c>
    </row>
    <row r="61" spans="1:5" ht="18" customHeight="1" x14ac:dyDescent="0.25">
      <c r="A61" s="274"/>
      <c r="C61" s="295"/>
      <c r="D61" s="301"/>
      <c r="E61" s="302"/>
    </row>
    <row r="62" spans="1:5" ht="18" customHeight="1" x14ac:dyDescent="0.25">
      <c r="A62" s="274"/>
      <c r="B62" s="275" t="s">
        <v>306</v>
      </c>
      <c r="C62" s="291" t="s">
        <v>307</v>
      </c>
      <c r="D62" s="306"/>
      <c r="E62" s="307"/>
    </row>
    <row r="63" spans="1:5" ht="18" customHeight="1" x14ac:dyDescent="0.25">
      <c r="A63" s="274"/>
      <c r="C63" s="291"/>
      <c r="D63" s="306"/>
      <c r="E63" s="307"/>
    </row>
    <row r="64" spans="1:5" ht="18" customHeight="1" x14ac:dyDescent="0.25">
      <c r="A64" s="274"/>
      <c r="B64" s="294" t="s">
        <v>308</v>
      </c>
      <c r="C64" s="295" t="s">
        <v>302</v>
      </c>
      <c r="D64" s="298">
        <v>0</v>
      </c>
      <c r="E64" s="299">
        <v>0</v>
      </c>
    </row>
    <row r="65" spans="1:5" ht="18" customHeight="1" x14ac:dyDescent="0.25">
      <c r="A65" s="274"/>
      <c r="B65" s="294" t="s">
        <v>69</v>
      </c>
      <c r="C65" s="295" t="s">
        <v>303</v>
      </c>
      <c r="D65" s="298">
        <v>0</v>
      </c>
      <c r="E65" s="299">
        <v>0</v>
      </c>
    </row>
    <row r="66" spans="1:5" ht="18" customHeight="1" x14ac:dyDescent="0.25">
      <c r="A66" s="274"/>
      <c r="B66" s="294" t="s">
        <v>309</v>
      </c>
      <c r="C66" s="295" t="s">
        <v>304</v>
      </c>
      <c r="D66" s="298">
        <v>0</v>
      </c>
      <c r="E66" s="299">
        <v>0</v>
      </c>
    </row>
    <row r="67" spans="1:5" ht="18" customHeight="1" x14ac:dyDescent="0.25">
      <c r="A67" s="308"/>
      <c r="B67" s="309" t="s">
        <v>310</v>
      </c>
      <c r="C67" s="310" t="s">
        <v>305</v>
      </c>
      <c r="D67" s="311">
        <v>0</v>
      </c>
      <c r="E67" s="312">
        <v>0</v>
      </c>
    </row>
    <row r="68" spans="1:5" ht="18" customHeight="1" x14ac:dyDescent="0.25">
      <c r="A68" s="313" t="s">
        <v>375</v>
      </c>
      <c r="B68" s="314"/>
    </row>
    <row r="69" spans="1:5" ht="18" customHeight="1" x14ac:dyDescent="0.25">
      <c r="A69" s="313" t="s">
        <v>376</v>
      </c>
      <c r="B69" s="314"/>
    </row>
    <row r="70" spans="1:5" ht="18" customHeight="1" x14ac:dyDescent="0.25">
      <c r="A70" s="313" t="s">
        <v>389</v>
      </c>
    </row>
  </sheetData>
  <mergeCells count="1">
    <mergeCell ref="D2:E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1" orientation="portrait" r:id="rId1"/>
  <headerFooter alignWithMargins="0">
    <oddFooter>&amp;CEkteki dipnotlar bu finansal tabloların tamamlayıcısıdır.
13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J78"/>
  <sheetViews>
    <sheetView showGridLines="0" view="pageBreakPreview" zoomScale="60" zoomScaleNormal="70" workbookViewId="0">
      <selection activeCell="D78" sqref="D78"/>
    </sheetView>
  </sheetViews>
  <sheetFormatPr defaultRowHeight="15" x14ac:dyDescent="0.2"/>
  <cols>
    <col min="1" max="1" width="2" style="39" customWidth="1"/>
    <col min="2" max="2" width="2.7109375" style="39" customWidth="1"/>
    <col min="3" max="3" width="7.7109375" style="39" bestFit="1" customWidth="1"/>
    <col min="4" max="4" width="82.140625" style="39" customWidth="1"/>
    <col min="5" max="5" width="8.42578125" style="209" customWidth="1"/>
    <col min="6" max="6" width="15" style="39" customWidth="1"/>
    <col min="7" max="7" width="16.85546875" style="136" bestFit="1" customWidth="1"/>
    <col min="8" max="8" width="15.7109375" style="39" customWidth="1"/>
    <col min="9" max="16384" width="9.140625" style="39"/>
  </cols>
  <sheetData>
    <row r="1" spans="2:10" s="100" customFormat="1" ht="9.9499999999999993" customHeight="1" x14ac:dyDescent="0.25">
      <c r="B1" s="94"/>
      <c r="C1" s="95"/>
      <c r="D1" s="95"/>
      <c r="E1" s="205"/>
      <c r="F1" s="95"/>
      <c r="G1" s="96"/>
      <c r="H1" s="97"/>
      <c r="I1" s="99"/>
      <c r="J1" s="99"/>
    </row>
    <row r="2" spans="2:10" s="100" customFormat="1" ht="16.5" customHeight="1" x14ac:dyDescent="0.25">
      <c r="B2" s="774" t="s">
        <v>377</v>
      </c>
      <c r="C2" s="775"/>
      <c r="D2" s="775"/>
      <c r="E2" s="775"/>
      <c r="F2" s="775"/>
      <c r="G2" s="775"/>
      <c r="H2" s="776"/>
      <c r="I2" s="12"/>
      <c r="J2" s="12"/>
    </row>
    <row r="3" spans="2:10" s="100" customFormat="1" ht="9.9499999999999993" customHeight="1" x14ac:dyDescent="0.25">
      <c r="B3" s="101"/>
      <c r="C3" s="19"/>
      <c r="D3" s="19"/>
      <c r="E3" s="27"/>
      <c r="F3" s="19"/>
      <c r="G3" s="19"/>
      <c r="H3" s="102"/>
      <c r="I3" s="762"/>
      <c r="J3" s="762"/>
    </row>
    <row r="4" spans="2:10" s="100" customFormat="1" ht="9.9499999999999993" customHeight="1" x14ac:dyDescent="0.25">
      <c r="B4" s="103"/>
      <c r="C4" s="9"/>
      <c r="D4" s="9"/>
      <c r="E4" s="20"/>
      <c r="F4" s="768" t="s">
        <v>369</v>
      </c>
      <c r="G4" s="769"/>
      <c r="H4" s="770"/>
      <c r="I4" s="104"/>
      <c r="J4" s="104"/>
    </row>
    <row r="5" spans="2:10" s="100" customFormat="1" ht="15.75" customHeight="1" x14ac:dyDescent="0.25">
      <c r="B5" s="101"/>
      <c r="C5" s="19"/>
      <c r="D5" s="19"/>
      <c r="E5" s="24"/>
      <c r="F5" s="771"/>
      <c r="G5" s="772"/>
      <c r="H5" s="773"/>
    </row>
    <row r="6" spans="2:10" s="100" customFormat="1" ht="15.75" customHeight="1" x14ac:dyDescent="0.25">
      <c r="B6" s="101"/>
      <c r="C6" s="19"/>
      <c r="D6" s="19"/>
      <c r="E6" s="24"/>
      <c r="F6" s="105"/>
      <c r="G6" s="106" t="s">
        <v>71</v>
      </c>
      <c r="H6" s="107"/>
    </row>
    <row r="7" spans="2:10" s="100" customFormat="1" ht="15.75" customHeight="1" x14ac:dyDescent="0.25">
      <c r="B7" s="101"/>
      <c r="C7" s="19"/>
      <c r="D7" s="19"/>
      <c r="E7" s="24"/>
      <c r="F7" s="763" t="s">
        <v>313</v>
      </c>
      <c r="G7" s="764"/>
      <c r="H7" s="765"/>
    </row>
    <row r="8" spans="2:10" s="100" customFormat="1" ht="15.75" customHeight="1" x14ac:dyDescent="0.25">
      <c r="B8" s="101"/>
      <c r="C8" s="19"/>
      <c r="D8" s="108" t="s">
        <v>623</v>
      </c>
      <c r="E8" s="24" t="s">
        <v>2</v>
      </c>
      <c r="F8" s="109"/>
      <c r="G8" s="110" t="s">
        <v>393</v>
      </c>
      <c r="H8" s="441"/>
    </row>
    <row r="9" spans="2:10" s="100" customFormat="1" ht="15.75" customHeight="1" x14ac:dyDescent="0.25">
      <c r="B9" s="101"/>
      <c r="C9" s="19"/>
      <c r="D9" s="108"/>
      <c r="E9" s="477" t="s">
        <v>371</v>
      </c>
      <c r="F9" s="112" t="s">
        <v>187</v>
      </c>
      <c r="G9" s="113" t="s">
        <v>72</v>
      </c>
      <c r="H9" s="114" t="s">
        <v>73</v>
      </c>
    </row>
    <row r="10" spans="2:10" s="117" customFormat="1" ht="15.75" x14ac:dyDescent="0.25">
      <c r="B10" s="115"/>
      <c r="C10" s="478" t="s">
        <v>36</v>
      </c>
      <c r="D10" s="479" t="s">
        <v>624</v>
      </c>
      <c r="E10" s="480" t="s">
        <v>354</v>
      </c>
      <c r="F10" s="481">
        <v>561303</v>
      </c>
      <c r="G10" s="482">
        <v>5522898</v>
      </c>
      <c r="H10" s="483">
        <v>6084201</v>
      </c>
      <c r="J10" s="116"/>
    </row>
    <row r="11" spans="2:10" s="98" customFormat="1" ht="15.75" customHeight="1" x14ac:dyDescent="0.25">
      <c r="B11" s="118"/>
      <c r="C11" s="484" t="s">
        <v>38</v>
      </c>
      <c r="D11" s="485" t="s">
        <v>625</v>
      </c>
      <c r="E11" s="477"/>
      <c r="F11" s="486">
        <v>8371</v>
      </c>
      <c r="G11" s="486">
        <v>8177</v>
      </c>
      <c r="H11" s="488">
        <v>16548</v>
      </c>
    </row>
    <row r="12" spans="2:10" s="100" customFormat="1" ht="15.75" x14ac:dyDescent="0.25">
      <c r="B12" s="101"/>
      <c r="C12" s="489" t="s">
        <v>39</v>
      </c>
      <c r="D12" s="490" t="s">
        <v>626</v>
      </c>
      <c r="E12" s="477"/>
      <c r="F12" s="491">
        <v>8371</v>
      </c>
      <c r="G12" s="491">
        <v>8177</v>
      </c>
      <c r="H12" s="503">
        <v>16548</v>
      </c>
    </row>
    <row r="13" spans="2:10" s="100" customFormat="1" ht="15.75" x14ac:dyDescent="0.25">
      <c r="B13" s="101"/>
      <c r="C13" s="489" t="s">
        <v>168</v>
      </c>
      <c r="D13" s="490" t="s">
        <v>211</v>
      </c>
      <c r="E13" s="477"/>
      <c r="F13" s="494">
        <v>0</v>
      </c>
      <c r="G13" s="493">
        <v>0</v>
      </c>
      <c r="H13" s="488">
        <v>0</v>
      </c>
      <c r="J13" s="116"/>
    </row>
    <row r="14" spans="2:10" s="100" customFormat="1" ht="15.75" x14ac:dyDescent="0.25">
      <c r="B14" s="101"/>
      <c r="C14" s="489" t="s">
        <v>169</v>
      </c>
      <c r="D14" s="490" t="s">
        <v>212</v>
      </c>
      <c r="E14" s="477"/>
      <c r="F14" s="494">
        <v>0</v>
      </c>
      <c r="G14" s="493">
        <v>0</v>
      </c>
      <c r="H14" s="503">
        <v>0</v>
      </c>
    </row>
    <row r="15" spans="2:10" s="100" customFormat="1" ht="15.75" x14ac:dyDescent="0.25">
      <c r="B15" s="101"/>
      <c r="C15" s="489" t="s">
        <v>170</v>
      </c>
      <c r="D15" s="490" t="s">
        <v>627</v>
      </c>
      <c r="E15" s="477" t="s">
        <v>363</v>
      </c>
      <c r="F15" s="491">
        <v>7702</v>
      </c>
      <c r="G15" s="493">
        <v>7215</v>
      </c>
      <c r="H15" s="503">
        <v>14917</v>
      </c>
    </row>
    <row r="16" spans="2:10" s="100" customFormat="1" ht="15.75" x14ac:dyDescent="0.25">
      <c r="B16" s="101"/>
      <c r="C16" s="489" t="s">
        <v>368</v>
      </c>
      <c r="D16" s="490" t="s">
        <v>628</v>
      </c>
      <c r="E16" s="477" t="s">
        <v>357</v>
      </c>
      <c r="F16" s="494">
        <v>669</v>
      </c>
      <c r="G16" s="493">
        <v>962</v>
      </c>
      <c r="H16" s="503">
        <v>1631</v>
      </c>
    </row>
    <row r="17" spans="2:8" s="100" customFormat="1" ht="15.75" x14ac:dyDescent="0.25">
      <c r="B17" s="101"/>
      <c r="C17" s="489" t="s">
        <v>40</v>
      </c>
      <c r="D17" s="495" t="s">
        <v>629</v>
      </c>
      <c r="E17" s="477"/>
      <c r="F17" s="494">
        <v>0</v>
      </c>
      <c r="G17" s="494">
        <v>0</v>
      </c>
      <c r="H17" s="488">
        <v>0</v>
      </c>
    </row>
    <row r="18" spans="2:8" s="100" customFormat="1" ht="15.75" x14ac:dyDescent="0.25">
      <c r="B18" s="101"/>
      <c r="C18" s="489" t="s">
        <v>213</v>
      </c>
      <c r="D18" s="490" t="s">
        <v>211</v>
      </c>
      <c r="E18" s="477"/>
      <c r="F18" s="494">
        <v>0</v>
      </c>
      <c r="G18" s="493">
        <v>0</v>
      </c>
      <c r="H18" s="488">
        <v>0</v>
      </c>
    </row>
    <row r="19" spans="2:8" s="100" customFormat="1" ht="15.75" x14ac:dyDescent="0.25">
      <c r="B19" s="101"/>
      <c r="C19" s="489" t="s">
        <v>214</v>
      </c>
      <c r="D19" s="490" t="s">
        <v>212</v>
      </c>
      <c r="E19" s="477"/>
      <c r="F19" s="494">
        <v>0</v>
      </c>
      <c r="G19" s="493">
        <v>0</v>
      </c>
      <c r="H19" s="488">
        <v>0</v>
      </c>
    </row>
    <row r="20" spans="2:8" s="100" customFormat="1" ht="15.75" x14ac:dyDescent="0.25">
      <c r="B20" s="101"/>
      <c r="C20" s="489" t="s">
        <v>215</v>
      </c>
      <c r="D20" s="490" t="s">
        <v>235</v>
      </c>
      <c r="E20" s="477"/>
      <c r="F20" s="494">
        <v>0</v>
      </c>
      <c r="G20" s="493">
        <v>0</v>
      </c>
      <c r="H20" s="488">
        <v>0</v>
      </c>
    </row>
    <row r="21" spans="2:8" s="100" customFormat="1" ht="15.75" x14ac:dyDescent="0.25">
      <c r="B21" s="101"/>
      <c r="C21" s="489" t="s">
        <v>387</v>
      </c>
      <c r="D21" s="490" t="s">
        <v>628</v>
      </c>
      <c r="E21" s="477"/>
      <c r="F21" s="494">
        <v>0</v>
      </c>
      <c r="G21" s="493">
        <v>0</v>
      </c>
      <c r="H21" s="488">
        <v>0</v>
      </c>
    </row>
    <row r="22" spans="2:8" s="117" customFormat="1" ht="15.75" x14ac:dyDescent="0.25">
      <c r="B22" s="120"/>
      <c r="C22" s="496" t="s">
        <v>50</v>
      </c>
      <c r="D22" s="497" t="s">
        <v>630</v>
      </c>
      <c r="E22" s="191" t="s">
        <v>355</v>
      </c>
      <c r="F22" s="486">
        <v>1174</v>
      </c>
      <c r="G22" s="487">
        <v>306262</v>
      </c>
      <c r="H22" s="488">
        <v>307436</v>
      </c>
    </row>
    <row r="23" spans="2:8" s="117" customFormat="1" ht="15.75" x14ac:dyDescent="0.25">
      <c r="B23" s="120"/>
      <c r="C23" s="498" t="s">
        <v>61</v>
      </c>
      <c r="D23" s="499" t="s">
        <v>631</v>
      </c>
      <c r="E23" s="477"/>
      <c r="F23" s="486">
        <v>0</v>
      </c>
      <c r="G23" s="487">
        <v>0</v>
      </c>
      <c r="H23" s="488">
        <v>0</v>
      </c>
    </row>
    <row r="24" spans="2:8" s="100" customFormat="1" ht="15.75" x14ac:dyDescent="0.25">
      <c r="B24" s="101"/>
      <c r="C24" s="496" t="s">
        <v>62</v>
      </c>
      <c r="D24" s="500" t="s">
        <v>632</v>
      </c>
      <c r="E24" s="477" t="s">
        <v>359</v>
      </c>
      <c r="F24" s="486">
        <v>1753505</v>
      </c>
      <c r="G24" s="486">
        <v>1975843</v>
      </c>
      <c r="H24" s="488">
        <v>3729348</v>
      </c>
    </row>
    <row r="25" spans="2:8" s="117" customFormat="1" ht="15.75" x14ac:dyDescent="0.25">
      <c r="B25" s="120"/>
      <c r="C25" s="501" t="s">
        <v>633</v>
      </c>
      <c r="D25" s="121" t="s">
        <v>212</v>
      </c>
      <c r="E25" s="502"/>
      <c r="F25" s="494">
        <v>4734</v>
      </c>
      <c r="G25" s="492">
        <v>233</v>
      </c>
      <c r="H25" s="503">
        <v>4967</v>
      </c>
    </row>
    <row r="26" spans="2:8" s="117" customFormat="1" ht="15.75" x14ac:dyDescent="0.25">
      <c r="B26" s="120"/>
      <c r="C26" s="501" t="s">
        <v>634</v>
      </c>
      <c r="D26" s="121" t="s">
        <v>211</v>
      </c>
      <c r="E26" s="502"/>
      <c r="F26" s="491">
        <v>1405821</v>
      </c>
      <c r="G26" s="492">
        <v>1955906</v>
      </c>
      <c r="H26" s="503">
        <v>3361727</v>
      </c>
    </row>
    <row r="27" spans="2:8" s="100" customFormat="1" ht="15.75" x14ac:dyDescent="0.25">
      <c r="B27" s="101"/>
      <c r="C27" s="501" t="s">
        <v>635</v>
      </c>
      <c r="D27" s="504" t="s">
        <v>636</v>
      </c>
      <c r="E27" s="502"/>
      <c r="F27" s="494">
        <v>342950</v>
      </c>
      <c r="G27" s="492">
        <v>19704</v>
      </c>
      <c r="H27" s="503">
        <v>362654</v>
      </c>
    </row>
    <row r="28" spans="2:8" s="100" customFormat="1" ht="15.75" x14ac:dyDescent="0.25">
      <c r="B28" s="101"/>
      <c r="C28" s="496" t="s">
        <v>63</v>
      </c>
      <c r="D28" s="500" t="s">
        <v>637</v>
      </c>
      <c r="E28" s="477" t="s">
        <v>365</v>
      </c>
      <c r="F28" s="486">
        <v>21264640</v>
      </c>
      <c r="G28" s="486">
        <v>4073179</v>
      </c>
      <c r="H28" s="488">
        <v>25337819</v>
      </c>
    </row>
    <row r="29" spans="2:8" s="100" customFormat="1" ht="15.75" x14ac:dyDescent="0.25">
      <c r="B29" s="101"/>
      <c r="C29" s="501" t="s">
        <v>75</v>
      </c>
      <c r="D29" s="19" t="s">
        <v>235</v>
      </c>
      <c r="E29" s="502"/>
      <c r="F29" s="494">
        <v>20852640</v>
      </c>
      <c r="G29" s="494">
        <v>4073179</v>
      </c>
      <c r="H29" s="503">
        <v>24925819</v>
      </c>
    </row>
    <row r="30" spans="2:8" s="100" customFormat="1" ht="15.75" x14ac:dyDescent="0.25">
      <c r="B30" s="101"/>
      <c r="C30" s="501" t="s">
        <v>638</v>
      </c>
      <c r="D30" s="19" t="s">
        <v>639</v>
      </c>
      <c r="E30" s="502"/>
      <c r="F30" s="494">
        <v>33403</v>
      </c>
      <c r="G30" s="493">
        <v>61510</v>
      </c>
      <c r="H30" s="503">
        <v>94913</v>
      </c>
    </row>
    <row r="31" spans="2:8" s="100" customFormat="1" ht="15.75" x14ac:dyDescent="0.25">
      <c r="B31" s="101"/>
      <c r="C31" s="501" t="s">
        <v>640</v>
      </c>
      <c r="D31" s="19" t="s">
        <v>211</v>
      </c>
      <c r="E31" s="502"/>
      <c r="F31" s="494">
        <v>0</v>
      </c>
      <c r="G31" s="493">
        <v>0</v>
      </c>
      <c r="H31" s="503">
        <v>0</v>
      </c>
    </row>
    <row r="32" spans="2:8" s="100" customFormat="1" ht="15.75" x14ac:dyDescent="0.25">
      <c r="B32" s="101"/>
      <c r="C32" s="501" t="s">
        <v>641</v>
      </c>
      <c r="D32" s="19" t="s">
        <v>74</v>
      </c>
      <c r="E32" s="502"/>
      <c r="F32" s="494">
        <v>20819237</v>
      </c>
      <c r="G32" s="493">
        <v>4011669</v>
      </c>
      <c r="H32" s="503">
        <v>24830906</v>
      </c>
    </row>
    <row r="33" spans="2:8" s="117" customFormat="1" ht="15.75" x14ac:dyDescent="0.25">
      <c r="B33" s="120"/>
      <c r="C33" s="501" t="s">
        <v>76</v>
      </c>
      <c r="D33" s="19" t="s">
        <v>642</v>
      </c>
      <c r="E33" s="502"/>
      <c r="F33" s="494">
        <v>1414992</v>
      </c>
      <c r="G33" s="492">
        <v>0</v>
      </c>
      <c r="H33" s="503">
        <v>1414992</v>
      </c>
    </row>
    <row r="34" spans="2:8" s="117" customFormat="1" ht="15.75" x14ac:dyDescent="0.25">
      <c r="B34" s="120"/>
      <c r="C34" s="501" t="s">
        <v>643</v>
      </c>
      <c r="D34" s="19" t="s">
        <v>644</v>
      </c>
      <c r="E34" s="502"/>
      <c r="F34" s="494">
        <v>-1002992</v>
      </c>
      <c r="G34" s="492">
        <v>0</v>
      </c>
      <c r="H34" s="503">
        <v>-1002992</v>
      </c>
    </row>
    <row r="35" spans="2:8" s="117" customFormat="1" ht="15.75" x14ac:dyDescent="0.25">
      <c r="B35" s="120"/>
      <c r="C35" s="496" t="s">
        <v>64</v>
      </c>
      <c r="D35" s="500" t="s">
        <v>645</v>
      </c>
      <c r="E35" s="477" t="s">
        <v>361</v>
      </c>
      <c r="F35" s="486">
        <v>670528</v>
      </c>
      <c r="G35" s="487">
        <v>0</v>
      </c>
      <c r="H35" s="488">
        <v>670528</v>
      </c>
    </row>
    <row r="36" spans="2:8" s="117" customFormat="1" ht="15.75" x14ac:dyDescent="0.25">
      <c r="B36" s="101"/>
      <c r="C36" s="496" t="s">
        <v>77</v>
      </c>
      <c r="D36" s="500" t="s">
        <v>646</v>
      </c>
      <c r="E36" s="191" t="s">
        <v>366</v>
      </c>
      <c r="F36" s="486">
        <v>0</v>
      </c>
      <c r="G36" s="486">
        <v>0</v>
      </c>
      <c r="H36" s="488">
        <v>0</v>
      </c>
    </row>
    <row r="37" spans="2:8" s="117" customFormat="1" ht="15.75" x14ac:dyDescent="0.25">
      <c r="B37" s="101"/>
      <c r="C37" s="489" t="s">
        <v>78</v>
      </c>
      <c r="D37" s="490" t="s">
        <v>647</v>
      </c>
      <c r="E37" s="477"/>
      <c r="F37" s="491">
        <v>0</v>
      </c>
      <c r="G37" s="492">
        <v>0</v>
      </c>
      <c r="H37" s="503">
        <v>0</v>
      </c>
    </row>
    <row r="38" spans="2:8" s="117" customFormat="1" ht="15.75" x14ac:dyDescent="0.25">
      <c r="B38" s="101"/>
      <c r="C38" s="489" t="s">
        <v>79</v>
      </c>
      <c r="D38" s="490" t="s">
        <v>216</v>
      </c>
      <c r="E38" s="477"/>
      <c r="F38" s="491">
        <v>0</v>
      </c>
      <c r="G38" s="491">
        <v>0</v>
      </c>
      <c r="H38" s="503">
        <v>0</v>
      </c>
    </row>
    <row r="39" spans="2:8" s="117" customFormat="1" ht="15.75" x14ac:dyDescent="0.25">
      <c r="B39" s="101"/>
      <c r="C39" s="489" t="s">
        <v>648</v>
      </c>
      <c r="D39" s="490" t="s">
        <v>649</v>
      </c>
      <c r="E39" s="477"/>
      <c r="F39" s="491">
        <v>0</v>
      </c>
      <c r="G39" s="492">
        <v>0</v>
      </c>
      <c r="H39" s="503">
        <v>0</v>
      </c>
    </row>
    <row r="40" spans="2:8" s="117" customFormat="1" ht="15.75" x14ac:dyDescent="0.25">
      <c r="B40" s="101"/>
      <c r="C40" s="489" t="s">
        <v>650</v>
      </c>
      <c r="D40" s="490" t="s">
        <v>651</v>
      </c>
      <c r="E40" s="477"/>
      <c r="F40" s="491">
        <v>0</v>
      </c>
      <c r="G40" s="492">
        <v>0</v>
      </c>
      <c r="H40" s="503">
        <v>0</v>
      </c>
    </row>
    <row r="41" spans="2:8" s="117" customFormat="1" ht="15.75" x14ac:dyDescent="0.25">
      <c r="B41" s="120"/>
      <c r="C41" s="484" t="s">
        <v>80</v>
      </c>
      <c r="D41" s="500" t="s">
        <v>652</v>
      </c>
      <c r="E41" s="191" t="s">
        <v>838</v>
      </c>
      <c r="F41" s="486">
        <v>100</v>
      </c>
      <c r="G41" s="487">
        <v>0</v>
      </c>
      <c r="H41" s="488">
        <v>100</v>
      </c>
    </row>
    <row r="42" spans="2:8" s="117" customFormat="1" ht="15.75" x14ac:dyDescent="0.25">
      <c r="B42" s="120"/>
      <c r="C42" s="489" t="s">
        <v>653</v>
      </c>
      <c r="D42" s="490" t="s">
        <v>217</v>
      </c>
      <c r="E42" s="477"/>
      <c r="F42" s="491">
        <v>100</v>
      </c>
      <c r="G42" s="492">
        <v>0</v>
      </c>
      <c r="H42" s="503">
        <v>100</v>
      </c>
    </row>
    <row r="43" spans="2:8" s="117" customFormat="1" ht="15.75" x14ac:dyDescent="0.25">
      <c r="B43" s="120"/>
      <c r="C43" s="489" t="s">
        <v>654</v>
      </c>
      <c r="D43" s="490" t="s">
        <v>218</v>
      </c>
      <c r="E43" s="477"/>
      <c r="F43" s="491">
        <v>0</v>
      </c>
      <c r="G43" s="492">
        <v>0</v>
      </c>
      <c r="H43" s="503">
        <v>0</v>
      </c>
    </row>
    <row r="44" spans="2:8" s="117" customFormat="1" ht="15.75" x14ac:dyDescent="0.25">
      <c r="B44" s="120"/>
      <c r="C44" s="496" t="s">
        <v>81</v>
      </c>
      <c r="D44" s="505" t="s">
        <v>655</v>
      </c>
      <c r="E44" s="191" t="s">
        <v>839</v>
      </c>
      <c r="F44" s="486">
        <v>0</v>
      </c>
      <c r="G44" s="486">
        <v>0</v>
      </c>
      <c r="H44" s="488">
        <v>0</v>
      </c>
    </row>
    <row r="45" spans="2:8" s="117" customFormat="1" ht="15.75" x14ac:dyDescent="0.25">
      <c r="B45" s="120"/>
      <c r="C45" s="489" t="s">
        <v>656</v>
      </c>
      <c r="D45" s="490" t="s">
        <v>647</v>
      </c>
      <c r="E45" s="477"/>
      <c r="F45" s="491">
        <v>0</v>
      </c>
      <c r="G45" s="492">
        <v>0</v>
      </c>
      <c r="H45" s="503">
        <v>0</v>
      </c>
    </row>
    <row r="46" spans="2:8" s="117" customFormat="1" ht="15.75" x14ac:dyDescent="0.25">
      <c r="B46" s="120"/>
      <c r="C46" s="489" t="s">
        <v>657</v>
      </c>
      <c r="D46" s="490" t="s">
        <v>216</v>
      </c>
      <c r="E46" s="477"/>
      <c r="F46" s="491">
        <v>0</v>
      </c>
      <c r="G46" s="491">
        <v>0</v>
      </c>
      <c r="H46" s="503">
        <v>0</v>
      </c>
    </row>
    <row r="47" spans="2:8" s="117" customFormat="1" ht="15.75" x14ac:dyDescent="0.25">
      <c r="B47" s="120"/>
      <c r="C47" s="489" t="s">
        <v>658</v>
      </c>
      <c r="D47" s="490" t="s">
        <v>659</v>
      </c>
      <c r="E47" s="477"/>
      <c r="F47" s="491">
        <v>0</v>
      </c>
      <c r="G47" s="492">
        <v>0</v>
      </c>
      <c r="H47" s="503">
        <v>0</v>
      </c>
    </row>
    <row r="48" spans="2:8" s="117" customFormat="1" ht="15.75" x14ac:dyDescent="0.25">
      <c r="B48" s="120"/>
      <c r="C48" s="489" t="s">
        <v>660</v>
      </c>
      <c r="D48" s="490" t="s">
        <v>661</v>
      </c>
      <c r="E48" s="477"/>
      <c r="F48" s="491">
        <v>0</v>
      </c>
      <c r="G48" s="492">
        <v>0</v>
      </c>
      <c r="H48" s="503">
        <v>0</v>
      </c>
    </row>
    <row r="49" spans="2:8" s="117" customFormat="1" ht="15.75" x14ac:dyDescent="0.25">
      <c r="B49" s="120"/>
      <c r="C49" s="496" t="s">
        <v>82</v>
      </c>
      <c r="D49" s="500" t="s">
        <v>662</v>
      </c>
      <c r="E49" s="477" t="s">
        <v>365</v>
      </c>
      <c r="F49" s="486">
        <v>1145634</v>
      </c>
      <c r="G49" s="486">
        <v>0</v>
      </c>
      <c r="H49" s="488">
        <v>1145634</v>
      </c>
    </row>
    <row r="50" spans="2:8" s="100" customFormat="1" ht="15.75" x14ac:dyDescent="0.25">
      <c r="B50" s="101"/>
      <c r="C50" s="501" t="s">
        <v>200</v>
      </c>
      <c r="D50" s="19" t="s">
        <v>83</v>
      </c>
      <c r="E50" s="502"/>
      <c r="F50" s="494">
        <v>1259538</v>
      </c>
      <c r="G50" s="493">
        <v>0</v>
      </c>
      <c r="H50" s="503">
        <v>1259538</v>
      </c>
    </row>
    <row r="51" spans="2:8" s="100" customFormat="1" ht="15.75" x14ac:dyDescent="0.25">
      <c r="B51" s="101"/>
      <c r="C51" s="501" t="s">
        <v>201</v>
      </c>
      <c r="D51" s="19" t="s">
        <v>84</v>
      </c>
      <c r="E51" s="502"/>
      <c r="F51" s="494">
        <v>0</v>
      </c>
      <c r="G51" s="493">
        <v>0</v>
      </c>
      <c r="H51" s="488">
        <v>0</v>
      </c>
    </row>
    <row r="52" spans="2:8" s="100" customFormat="1" ht="15.75" x14ac:dyDescent="0.25">
      <c r="B52" s="101"/>
      <c r="C52" s="501" t="s">
        <v>202</v>
      </c>
      <c r="D52" s="19" t="s">
        <v>20</v>
      </c>
      <c r="E52" s="502"/>
      <c r="F52" s="494">
        <v>0</v>
      </c>
      <c r="G52" s="493">
        <v>0</v>
      </c>
      <c r="H52" s="488">
        <v>0</v>
      </c>
    </row>
    <row r="53" spans="2:8" s="100" customFormat="1" ht="15.75" x14ac:dyDescent="0.25">
      <c r="B53" s="101"/>
      <c r="C53" s="501" t="s">
        <v>663</v>
      </c>
      <c r="D53" s="19" t="s">
        <v>664</v>
      </c>
      <c r="E53" s="502"/>
      <c r="F53" s="494">
        <v>-113904</v>
      </c>
      <c r="G53" s="493">
        <v>0</v>
      </c>
      <c r="H53" s="503">
        <v>-113904</v>
      </c>
    </row>
    <row r="54" spans="2:8" s="100" customFormat="1" ht="15.75" x14ac:dyDescent="0.25">
      <c r="B54" s="101"/>
      <c r="C54" s="496" t="s">
        <v>85</v>
      </c>
      <c r="D54" s="499" t="s">
        <v>665</v>
      </c>
      <c r="E54" s="477" t="s">
        <v>364</v>
      </c>
      <c r="F54" s="486">
        <v>147489</v>
      </c>
      <c r="G54" s="487">
        <v>0</v>
      </c>
      <c r="H54" s="488">
        <v>147489</v>
      </c>
    </row>
    <row r="55" spans="2:8" s="100" customFormat="1" ht="15.75" x14ac:dyDescent="0.25">
      <c r="B55" s="101"/>
      <c r="C55" s="489" t="s">
        <v>238</v>
      </c>
      <c r="D55" s="124" t="s">
        <v>666</v>
      </c>
      <c r="E55" s="477"/>
      <c r="F55" s="491">
        <v>147489</v>
      </c>
      <c r="G55" s="492">
        <v>0</v>
      </c>
      <c r="H55" s="503">
        <v>147489</v>
      </c>
    </row>
    <row r="56" spans="2:8" s="100" customFormat="1" ht="15.75" x14ac:dyDescent="0.25">
      <c r="B56" s="101"/>
      <c r="C56" s="489" t="s">
        <v>239</v>
      </c>
      <c r="D56" s="124" t="s">
        <v>667</v>
      </c>
      <c r="E56" s="477"/>
      <c r="F56" s="491">
        <v>0</v>
      </c>
      <c r="G56" s="492">
        <v>0</v>
      </c>
      <c r="H56" s="503">
        <v>0</v>
      </c>
    </row>
    <row r="57" spans="2:8" s="100" customFormat="1" ht="15.75" x14ac:dyDescent="0.25">
      <c r="B57" s="101"/>
      <c r="C57" s="489" t="s">
        <v>668</v>
      </c>
      <c r="D57" s="124" t="s">
        <v>669</v>
      </c>
      <c r="E57" s="477"/>
      <c r="F57" s="491">
        <v>0</v>
      </c>
      <c r="G57" s="492">
        <v>0</v>
      </c>
      <c r="H57" s="503">
        <v>0</v>
      </c>
    </row>
    <row r="58" spans="2:8" s="100" customFormat="1" ht="15.75" x14ac:dyDescent="0.25">
      <c r="B58" s="101"/>
      <c r="C58" s="496" t="s">
        <v>86</v>
      </c>
      <c r="D58" s="500" t="s">
        <v>89</v>
      </c>
      <c r="E58" s="477"/>
      <c r="F58" s="486">
        <v>819362</v>
      </c>
      <c r="G58" s="487">
        <v>0</v>
      </c>
      <c r="H58" s="488">
        <v>819362</v>
      </c>
    </row>
    <row r="59" spans="2:8" s="117" customFormat="1" ht="15.75" x14ac:dyDescent="0.25">
      <c r="B59" s="120"/>
      <c r="C59" s="496" t="s">
        <v>87</v>
      </c>
      <c r="D59" s="500" t="s">
        <v>91</v>
      </c>
      <c r="E59" s="477"/>
      <c r="F59" s="486">
        <v>66058</v>
      </c>
      <c r="G59" s="486">
        <v>0</v>
      </c>
      <c r="H59" s="488">
        <v>66058</v>
      </c>
    </row>
    <row r="60" spans="2:8" s="117" customFormat="1" ht="15.75" x14ac:dyDescent="0.25">
      <c r="B60" s="120"/>
      <c r="C60" s="501" t="s">
        <v>219</v>
      </c>
      <c r="D60" s="121" t="s">
        <v>92</v>
      </c>
      <c r="E60" s="502"/>
      <c r="F60" s="494">
        <v>0</v>
      </c>
      <c r="G60" s="492">
        <v>0</v>
      </c>
      <c r="H60" s="488">
        <v>0</v>
      </c>
    </row>
    <row r="61" spans="2:8" s="117" customFormat="1" ht="15.75" x14ac:dyDescent="0.25">
      <c r="B61" s="120"/>
      <c r="C61" s="501" t="s">
        <v>220</v>
      </c>
      <c r="D61" s="121" t="s">
        <v>20</v>
      </c>
      <c r="E61" s="502"/>
      <c r="F61" s="494">
        <v>66058</v>
      </c>
      <c r="G61" s="492">
        <v>0</v>
      </c>
      <c r="H61" s="503">
        <v>66058</v>
      </c>
    </row>
    <row r="62" spans="2:8" s="117" customFormat="1" ht="15.75" x14ac:dyDescent="0.25">
      <c r="B62" s="120"/>
      <c r="C62" s="506" t="s">
        <v>88</v>
      </c>
      <c r="D62" s="507" t="s">
        <v>339</v>
      </c>
      <c r="E62" s="191" t="s">
        <v>840</v>
      </c>
      <c r="F62" s="494">
        <v>0</v>
      </c>
      <c r="G62" s="508">
        <v>0</v>
      </c>
      <c r="H62" s="488">
        <v>0</v>
      </c>
    </row>
    <row r="63" spans="2:8" s="117" customFormat="1" ht="15.75" x14ac:dyDescent="0.25">
      <c r="B63" s="120"/>
      <c r="C63" s="496" t="s">
        <v>90</v>
      </c>
      <c r="D63" s="500" t="s">
        <v>670</v>
      </c>
      <c r="E63" s="477"/>
      <c r="F63" s="486">
        <v>47756</v>
      </c>
      <c r="G63" s="486">
        <v>0</v>
      </c>
      <c r="H63" s="488">
        <v>47756</v>
      </c>
    </row>
    <row r="64" spans="2:8" s="117" customFormat="1" ht="15.75" x14ac:dyDescent="0.25">
      <c r="B64" s="120"/>
      <c r="C64" s="489" t="s">
        <v>671</v>
      </c>
      <c r="D64" s="490" t="s">
        <v>672</v>
      </c>
      <c r="E64" s="477"/>
      <c r="F64" s="494">
        <v>0</v>
      </c>
      <c r="G64" s="492">
        <v>0</v>
      </c>
      <c r="H64" s="488">
        <v>0</v>
      </c>
    </row>
    <row r="65" spans="2:8" s="117" customFormat="1" ht="15.75" x14ac:dyDescent="0.25">
      <c r="B65" s="120"/>
      <c r="C65" s="489" t="s">
        <v>673</v>
      </c>
      <c r="D65" s="490" t="s">
        <v>674</v>
      </c>
      <c r="E65" s="191" t="s">
        <v>841</v>
      </c>
      <c r="F65" s="494">
        <v>47756</v>
      </c>
      <c r="G65" s="492">
        <v>0</v>
      </c>
      <c r="H65" s="503">
        <v>47756</v>
      </c>
    </row>
    <row r="66" spans="2:8" s="123" customFormat="1" ht="36" customHeight="1" x14ac:dyDescent="0.25">
      <c r="B66" s="122"/>
      <c r="C66" s="485" t="s">
        <v>93</v>
      </c>
      <c r="D66" s="510" t="s">
        <v>340</v>
      </c>
      <c r="E66" s="191" t="s">
        <v>842</v>
      </c>
      <c r="F66" s="511">
        <v>263623</v>
      </c>
      <c r="G66" s="511">
        <v>0</v>
      </c>
      <c r="H66" s="512">
        <v>263623</v>
      </c>
    </row>
    <row r="67" spans="2:8" s="117" customFormat="1" ht="15.75" x14ac:dyDescent="0.25">
      <c r="B67" s="120"/>
      <c r="C67" s="513" t="s">
        <v>232</v>
      </c>
      <c r="D67" s="124" t="s">
        <v>675</v>
      </c>
      <c r="E67" s="477"/>
      <c r="F67" s="491">
        <v>263623</v>
      </c>
      <c r="G67" s="492">
        <v>0</v>
      </c>
      <c r="H67" s="503">
        <v>263623</v>
      </c>
    </row>
    <row r="68" spans="2:8" s="117" customFormat="1" ht="15.75" x14ac:dyDescent="0.25">
      <c r="B68" s="120"/>
      <c r="C68" s="513" t="s">
        <v>233</v>
      </c>
      <c r="D68" s="124" t="s">
        <v>314</v>
      </c>
      <c r="E68" s="477"/>
      <c r="F68" s="486">
        <v>0</v>
      </c>
      <c r="G68" s="487">
        <v>0</v>
      </c>
      <c r="H68" s="488">
        <v>0</v>
      </c>
    </row>
    <row r="69" spans="2:8" s="117" customFormat="1" ht="15.75" x14ac:dyDescent="0.25">
      <c r="B69" s="120"/>
      <c r="C69" s="496" t="s">
        <v>180</v>
      </c>
      <c r="D69" s="500" t="s">
        <v>94</v>
      </c>
      <c r="E69" s="191" t="s">
        <v>843</v>
      </c>
      <c r="F69" s="486">
        <v>361891</v>
      </c>
      <c r="G69" s="487">
        <v>83104</v>
      </c>
      <c r="H69" s="488">
        <v>444995</v>
      </c>
    </row>
    <row r="70" spans="2:8" s="117" customFormat="1" ht="15.75" x14ac:dyDescent="0.25">
      <c r="B70" s="120"/>
      <c r="C70" s="500"/>
      <c r="D70" s="514"/>
      <c r="E70" s="119"/>
      <c r="F70" s="494"/>
      <c r="G70" s="509"/>
      <c r="H70" s="488"/>
    </row>
    <row r="71" spans="2:8" s="100" customFormat="1" ht="15.75" customHeight="1" x14ac:dyDescent="0.3">
      <c r="B71" s="125"/>
      <c r="C71" s="126"/>
      <c r="D71" s="515" t="s">
        <v>676</v>
      </c>
      <c r="E71" s="127"/>
      <c r="F71" s="516">
        <f>SUM(F69,F66,F63,F59,F58,F54,F49,F44,F41,F36,F35,F28,F24,F22,F11,F10)</f>
        <v>27111434</v>
      </c>
      <c r="G71" s="516">
        <f>SUM(G69,G66,G63,G59,G58,G54,G49,G44,G41,G36,G35,G28,G24,G22,G11,G10)</f>
        <v>11969463</v>
      </c>
      <c r="H71" s="560">
        <f>G71+F71</f>
        <v>39080897</v>
      </c>
    </row>
    <row r="72" spans="2:8" s="100" customFormat="1" ht="15.75" x14ac:dyDescent="0.25">
      <c r="B72" s="19"/>
      <c r="C72" s="19"/>
      <c r="D72" s="121"/>
      <c r="E72" s="27"/>
      <c r="F72" s="128"/>
      <c r="G72" s="128"/>
      <c r="H72" s="129"/>
    </row>
    <row r="73" spans="2:8" s="100" customFormat="1" ht="15.75" x14ac:dyDescent="0.25">
      <c r="B73" s="19"/>
      <c r="C73" s="130"/>
      <c r="D73" s="130"/>
      <c r="E73" s="206"/>
      <c r="F73" s="131"/>
      <c r="G73" s="128"/>
      <c r="H73" s="131"/>
    </row>
    <row r="74" spans="2:8" s="100" customFormat="1" ht="12.75" x14ac:dyDescent="0.2">
      <c r="B74" s="23"/>
      <c r="C74" s="23"/>
      <c r="D74" s="23"/>
      <c r="E74" s="207"/>
      <c r="F74" s="133"/>
      <c r="G74" s="133"/>
      <c r="H74" s="129"/>
    </row>
    <row r="75" spans="2:8" s="100" customFormat="1" ht="12.75" x14ac:dyDescent="0.2">
      <c r="B75" s="23"/>
      <c r="C75" s="23"/>
      <c r="D75" s="23"/>
      <c r="E75" s="207"/>
      <c r="F75" s="133"/>
      <c r="G75" s="133"/>
      <c r="H75" s="129"/>
    </row>
    <row r="76" spans="2:8" x14ac:dyDescent="0.2">
      <c r="B76" s="136"/>
      <c r="C76" s="136"/>
      <c r="D76" s="136" t="s">
        <v>311</v>
      </c>
      <c r="E76" s="208"/>
      <c r="F76" s="137"/>
      <c r="G76" s="137"/>
      <c r="H76" s="200">
        <f>H71-'y2'!H64</f>
        <v>0</v>
      </c>
    </row>
    <row r="77" spans="2:8" x14ac:dyDescent="0.2">
      <c r="B77" s="136"/>
      <c r="C77" s="136"/>
      <c r="D77" s="136" t="s">
        <v>312</v>
      </c>
      <c r="E77" s="208"/>
      <c r="F77" s="137"/>
      <c r="G77" s="137"/>
      <c r="H77" s="200"/>
    </row>
    <row r="78" spans="2:8" x14ac:dyDescent="0.2">
      <c r="B78" s="136"/>
      <c r="C78" s="136"/>
      <c r="D78" s="136"/>
      <c r="E78" s="208"/>
      <c r="F78" s="137"/>
      <c r="G78" s="137"/>
      <c r="H78" s="40"/>
    </row>
  </sheetData>
  <mergeCells count="4">
    <mergeCell ref="I3:J3"/>
    <mergeCell ref="F7:H7"/>
    <mergeCell ref="F4:H5"/>
    <mergeCell ref="B2:H2"/>
  </mergeCells>
  <pageMargins left="0.35433070866141736" right="0.51181102362204722" top="0.55118110236220474" bottom="0.6692913385826772" header="0.51181102362204722" footer="0.51181102362204722"/>
  <pageSetup paperSize="9" scale="64" orientation="portrait" r:id="rId1"/>
  <headerFooter alignWithMargins="0">
    <oddFooter>&amp;CEkteki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9"/>
  <sheetViews>
    <sheetView showGridLines="0" view="pageBreakPreview" zoomScale="60" zoomScaleNormal="70" workbookViewId="0">
      <selection activeCell="D78" sqref="D78"/>
    </sheetView>
  </sheetViews>
  <sheetFormatPr defaultRowHeight="15.75" x14ac:dyDescent="0.25"/>
  <cols>
    <col min="1" max="1" width="2.42578125" style="29" customWidth="1"/>
    <col min="2" max="2" width="3.7109375" style="29" customWidth="1"/>
    <col min="3" max="3" width="9" style="161" bestFit="1" customWidth="1"/>
    <col min="4" max="4" width="66.5703125" style="29" customWidth="1"/>
    <col min="5" max="5" width="8.42578125" style="162" customWidth="1"/>
    <col min="6" max="6" width="15.85546875" style="130" customWidth="1"/>
    <col min="7" max="7" width="15.85546875" style="19" customWidth="1"/>
    <col min="8" max="8" width="15.85546875" style="130" customWidth="1"/>
    <col min="9" max="9" width="17" style="130" hidden="1" customWidth="1"/>
    <col min="10" max="11" width="15.85546875" style="130" hidden="1" customWidth="1"/>
    <col min="12" max="16384" width="9.140625" style="29"/>
  </cols>
  <sheetData>
    <row r="1" spans="2:15" ht="9.9499999999999993" customHeight="1" x14ac:dyDescent="0.25">
      <c r="B1" s="138"/>
      <c r="C1" s="139"/>
      <c r="D1" s="95"/>
      <c r="E1" s="140"/>
      <c r="F1" s="95"/>
      <c r="G1" s="96"/>
      <c r="H1" s="97"/>
      <c r="I1" s="95"/>
      <c r="J1" s="95"/>
      <c r="K1" s="97"/>
    </row>
    <row r="2" spans="2:15" ht="15.75" customHeight="1" x14ac:dyDescent="0.25">
      <c r="B2" s="774" t="s">
        <v>377</v>
      </c>
      <c r="C2" s="775"/>
      <c r="D2" s="775"/>
      <c r="E2" s="775"/>
      <c r="F2" s="775"/>
      <c r="G2" s="775"/>
      <c r="H2" s="776"/>
      <c r="I2" s="433"/>
      <c r="J2" s="433"/>
      <c r="K2" s="434"/>
    </row>
    <row r="3" spans="2:15" ht="9.9499999999999993" customHeight="1" x14ac:dyDescent="0.25">
      <c r="B3" s="101"/>
      <c r="C3" s="141"/>
      <c r="D3" s="19"/>
      <c r="E3" s="142"/>
      <c r="F3" s="19"/>
      <c r="H3" s="102"/>
      <c r="I3" s="21"/>
      <c r="J3" s="21"/>
      <c r="K3" s="102"/>
    </row>
    <row r="4" spans="2:15" ht="9.9499999999999993" customHeight="1" x14ac:dyDescent="0.25">
      <c r="B4" s="103"/>
      <c r="C4" s="143"/>
      <c r="D4" s="9"/>
      <c r="E4" s="144"/>
      <c r="F4" s="768" t="s">
        <v>369</v>
      </c>
      <c r="G4" s="769"/>
      <c r="H4" s="770"/>
      <c r="I4" s="442"/>
      <c r="J4" s="442"/>
      <c r="K4" s="443"/>
    </row>
    <row r="5" spans="2:15" ht="15.75" customHeight="1" x14ac:dyDescent="0.25">
      <c r="B5" s="101"/>
      <c r="C5" s="141"/>
      <c r="D5" s="19"/>
      <c r="E5" s="145"/>
      <c r="F5" s="771"/>
      <c r="G5" s="772"/>
      <c r="H5" s="773"/>
      <c r="I5" s="444"/>
      <c r="J5" s="444"/>
      <c r="K5" s="445"/>
    </row>
    <row r="6" spans="2:15" ht="15.75" customHeight="1" x14ac:dyDescent="0.25">
      <c r="B6" s="101"/>
      <c r="C6" s="141"/>
      <c r="D6" s="19"/>
      <c r="E6" s="145"/>
      <c r="F6" s="105"/>
      <c r="G6" s="106" t="s">
        <v>70</v>
      </c>
      <c r="H6" s="107"/>
      <c r="I6" s="106"/>
      <c r="J6" s="106" t="s">
        <v>71</v>
      </c>
      <c r="K6" s="107"/>
    </row>
    <row r="7" spans="2:15" ht="15.75" customHeight="1" x14ac:dyDescent="0.25">
      <c r="B7" s="101"/>
      <c r="C7" s="141"/>
      <c r="D7" s="19"/>
      <c r="E7" s="145"/>
      <c r="F7" s="779" t="s">
        <v>390</v>
      </c>
      <c r="G7" s="766"/>
      <c r="H7" s="767"/>
      <c r="I7" s="766" t="s">
        <v>313</v>
      </c>
      <c r="J7" s="766"/>
      <c r="K7" s="767"/>
    </row>
    <row r="8" spans="2:15" ht="18.75" customHeight="1" x14ac:dyDescent="0.25">
      <c r="B8" s="101"/>
      <c r="C8" s="141"/>
      <c r="D8" s="25" t="s">
        <v>509</v>
      </c>
      <c r="E8" s="145" t="s">
        <v>2</v>
      </c>
      <c r="F8" s="109"/>
      <c r="G8" s="110" t="s">
        <v>440</v>
      </c>
      <c r="H8" s="441"/>
      <c r="I8" s="110"/>
      <c r="J8" s="110" t="s">
        <v>393</v>
      </c>
      <c r="K8" s="111"/>
    </row>
    <row r="9" spans="2:15" x14ac:dyDescent="0.25">
      <c r="B9" s="101"/>
      <c r="C9" s="141"/>
      <c r="D9" s="19"/>
      <c r="E9" s="777" t="s">
        <v>372</v>
      </c>
      <c r="F9" s="146" t="s">
        <v>187</v>
      </c>
      <c r="G9" s="147" t="s">
        <v>72</v>
      </c>
      <c r="H9" s="148" t="s">
        <v>73</v>
      </c>
      <c r="I9" s="423" t="s">
        <v>187</v>
      </c>
      <c r="J9" s="147" t="s">
        <v>72</v>
      </c>
      <c r="K9" s="148" t="s">
        <v>73</v>
      </c>
    </row>
    <row r="10" spans="2:15" ht="3.75" hidden="1" customHeight="1" x14ac:dyDescent="0.25">
      <c r="B10" s="6"/>
      <c r="C10" s="7"/>
      <c r="D10" s="14"/>
      <c r="E10" s="778"/>
      <c r="F10" s="149"/>
      <c r="G10" s="150"/>
      <c r="H10" s="152"/>
      <c r="I10" s="446"/>
      <c r="J10" s="151"/>
      <c r="K10" s="152"/>
    </row>
    <row r="11" spans="2:15" s="154" customFormat="1" x14ac:dyDescent="0.25">
      <c r="B11" s="153"/>
      <c r="C11" s="657" t="s">
        <v>36</v>
      </c>
      <c r="D11" s="390" t="s">
        <v>95</v>
      </c>
      <c r="E11" s="193" t="s">
        <v>354</v>
      </c>
      <c r="F11" s="405">
        <v>11397772</v>
      </c>
      <c r="G11" s="405">
        <v>10353424</v>
      </c>
      <c r="H11" s="406">
        <v>21751196</v>
      </c>
      <c r="I11" s="436"/>
      <c r="J11" s="405"/>
      <c r="K11" s="406"/>
      <c r="N11" s="404">
        <f>+H11-F11-G11</f>
        <v>0</v>
      </c>
      <c r="O11" s="404">
        <f>+K11-I11-J11</f>
        <v>0</v>
      </c>
    </row>
    <row r="12" spans="2:15" s="154" customFormat="1" x14ac:dyDescent="0.25">
      <c r="B12" s="30"/>
      <c r="C12" s="355" t="s">
        <v>38</v>
      </c>
      <c r="D12" s="356" t="s">
        <v>441</v>
      </c>
      <c r="E12" s="194" t="s">
        <v>355</v>
      </c>
      <c r="F12" s="407">
        <v>1430468</v>
      </c>
      <c r="G12" s="407">
        <v>8610379</v>
      </c>
      <c r="H12" s="408">
        <v>10040847</v>
      </c>
      <c r="I12" s="437"/>
      <c r="J12" s="407"/>
      <c r="K12" s="408"/>
      <c r="N12" s="404">
        <f t="shared" ref="N12:N56" si="0">+H12-F12-G12</f>
        <v>0</v>
      </c>
      <c r="O12" s="404">
        <f t="shared" ref="O12:O56" si="1">+K12-I12-J12</f>
        <v>0</v>
      </c>
    </row>
    <row r="13" spans="2:15" s="154" customFormat="1" x14ac:dyDescent="0.25">
      <c r="B13" s="30"/>
      <c r="C13" s="355" t="s">
        <v>50</v>
      </c>
      <c r="D13" s="356" t="s">
        <v>342</v>
      </c>
      <c r="E13" s="194"/>
      <c r="F13" s="407">
        <v>0</v>
      </c>
      <c r="G13" s="407">
        <v>0</v>
      </c>
      <c r="H13" s="408">
        <v>0</v>
      </c>
      <c r="I13" s="437"/>
      <c r="J13" s="407"/>
      <c r="K13" s="408"/>
      <c r="N13" s="404">
        <f t="shared" si="0"/>
        <v>0</v>
      </c>
      <c r="O13" s="404">
        <f t="shared" si="1"/>
        <v>0</v>
      </c>
    </row>
    <row r="14" spans="2:15" x14ac:dyDescent="0.25">
      <c r="B14" s="6"/>
      <c r="C14" s="658" t="s">
        <v>61</v>
      </c>
      <c r="D14" s="391" t="s">
        <v>96</v>
      </c>
      <c r="E14" s="194"/>
      <c r="F14" s="407">
        <v>0</v>
      </c>
      <c r="G14" s="407">
        <v>0</v>
      </c>
      <c r="H14" s="408">
        <v>0</v>
      </c>
      <c r="I14" s="437"/>
      <c r="J14" s="407"/>
      <c r="K14" s="408"/>
      <c r="N14" s="404">
        <f t="shared" si="0"/>
        <v>0</v>
      </c>
      <c r="O14" s="404">
        <f t="shared" si="1"/>
        <v>0</v>
      </c>
    </row>
    <row r="15" spans="2:15" s="154" customFormat="1" ht="31.5" x14ac:dyDescent="0.25">
      <c r="B15" s="30"/>
      <c r="C15" s="659" t="s">
        <v>62</v>
      </c>
      <c r="D15" s="392" t="s">
        <v>442</v>
      </c>
      <c r="E15" s="194"/>
      <c r="F15" s="407">
        <v>0</v>
      </c>
      <c r="G15" s="407">
        <v>0</v>
      </c>
      <c r="H15" s="408">
        <v>0</v>
      </c>
      <c r="I15" s="437"/>
      <c r="J15" s="407"/>
      <c r="K15" s="408"/>
      <c r="N15" s="404">
        <f t="shared" si="0"/>
        <v>0</v>
      </c>
      <c r="O15" s="404">
        <f t="shared" si="1"/>
        <v>0</v>
      </c>
    </row>
    <row r="16" spans="2:15" s="154" customFormat="1" x14ac:dyDescent="0.25">
      <c r="B16" s="30"/>
      <c r="C16" s="660" t="s">
        <v>63</v>
      </c>
      <c r="D16" s="393" t="s">
        <v>443</v>
      </c>
      <c r="E16" s="194" t="s">
        <v>356</v>
      </c>
      <c r="F16" s="407">
        <v>9124</v>
      </c>
      <c r="G16" s="407">
        <v>198963</v>
      </c>
      <c r="H16" s="408">
        <v>208087</v>
      </c>
      <c r="I16" s="437"/>
      <c r="J16" s="407"/>
      <c r="K16" s="408"/>
      <c r="N16" s="404">
        <f t="shared" si="0"/>
        <v>0</v>
      </c>
      <c r="O16" s="404">
        <f t="shared" si="1"/>
        <v>0</v>
      </c>
    </row>
    <row r="17" spans="2:15" s="154" customFormat="1" ht="31.5" x14ac:dyDescent="0.25">
      <c r="B17" s="30"/>
      <c r="C17" s="661" t="s">
        <v>75</v>
      </c>
      <c r="D17" s="394" t="s">
        <v>444</v>
      </c>
      <c r="E17" s="194"/>
      <c r="F17" s="410">
        <v>9124</v>
      </c>
      <c r="G17" s="410">
        <v>4929</v>
      </c>
      <c r="H17" s="412">
        <v>14053</v>
      </c>
      <c r="I17" s="447"/>
      <c r="J17" s="410"/>
      <c r="K17" s="411"/>
      <c r="N17" s="404">
        <f t="shared" si="0"/>
        <v>0</v>
      </c>
      <c r="O17" s="404">
        <f t="shared" si="1"/>
        <v>0</v>
      </c>
    </row>
    <row r="18" spans="2:15" s="154" customFormat="1" ht="31.5" x14ac:dyDescent="0.25">
      <c r="B18" s="30"/>
      <c r="C18" s="661" t="s">
        <v>76</v>
      </c>
      <c r="D18" s="394" t="s">
        <v>445</v>
      </c>
      <c r="E18" s="194"/>
      <c r="F18" s="410">
        <v>0</v>
      </c>
      <c r="G18" s="410">
        <v>194034</v>
      </c>
      <c r="H18" s="412">
        <v>194034</v>
      </c>
      <c r="I18" s="447"/>
      <c r="J18" s="410"/>
      <c r="K18" s="411"/>
      <c r="N18" s="404">
        <f t="shared" si="0"/>
        <v>0</v>
      </c>
      <c r="O18" s="404">
        <f t="shared" si="1"/>
        <v>0</v>
      </c>
    </row>
    <row r="19" spans="2:15" s="154" customFormat="1" x14ac:dyDescent="0.25">
      <c r="B19" s="30"/>
      <c r="C19" s="355" t="s">
        <v>64</v>
      </c>
      <c r="D19" s="391" t="s">
        <v>446</v>
      </c>
      <c r="E19" s="194" t="s">
        <v>359</v>
      </c>
      <c r="F19" s="407">
        <v>0</v>
      </c>
      <c r="G19" s="407">
        <v>0</v>
      </c>
      <c r="H19" s="408">
        <v>0</v>
      </c>
      <c r="I19" s="437"/>
      <c r="J19" s="407"/>
      <c r="K19" s="408"/>
      <c r="N19" s="404">
        <f t="shared" si="0"/>
        <v>0</v>
      </c>
      <c r="O19" s="404">
        <f t="shared" si="1"/>
        <v>0</v>
      </c>
    </row>
    <row r="20" spans="2:15" s="154" customFormat="1" x14ac:dyDescent="0.25">
      <c r="B20" s="30"/>
      <c r="C20" s="662" t="s">
        <v>447</v>
      </c>
      <c r="D20" s="395" t="s">
        <v>448</v>
      </c>
      <c r="E20" s="194"/>
      <c r="F20" s="409">
        <v>0</v>
      </c>
      <c r="G20" s="409">
        <v>0</v>
      </c>
      <c r="H20" s="412">
        <v>0</v>
      </c>
      <c r="I20" s="447"/>
      <c r="J20" s="410"/>
      <c r="K20" s="411"/>
      <c r="N20" s="404">
        <f t="shared" si="0"/>
        <v>0</v>
      </c>
      <c r="O20" s="404">
        <f t="shared" si="1"/>
        <v>0</v>
      </c>
    </row>
    <row r="21" spans="2:15" x14ac:dyDescent="0.25">
      <c r="B21" s="6"/>
      <c r="C21" s="662" t="s">
        <v>449</v>
      </c>
      <c r="D21" s="395" t="s">
        <v>450</v>
      </c>
      <c r="E21" s="194"/>
      <c r="F21" s="410">
        <v>0</v>
      </c>
      <c r="G21" s="410">
        <v>0</v>
      </c>
      <c r="H21" s="412">
        <v>0</v>
      </c>
      <c r="I21" s="447"/>
      <c r="J21" s="410"/>
      <c r="K21" s="412"/>
      <c r="N21" s="404">
        <f t="shared" si="0"/>
        <v>0</v>
      </c>
      <c r="O21" s="404">
        <f t="shared" si="1"/>
        <v>0</v>
      </c>
    </row>
    <row r="22" spans="2:15" x14ac:dyDescent="0.25">
      <c r="B22" s="6"/>
      <c r="C22" s="662" t="s">
        <v>451</v>
      </c>
      <c r="D22" s="395" t="s">
        <v>74</v>
      </c>
      <c r="E22" s="194"/>
      <c r="F22" s="410">
        <v>0</v>
      </c>
      <c r="G22" s="410">
        <v>0</v>
      </c>
      <c r="H22" s="412">
        <v>0</v>
      </c>
      <c r="I22" s="447"/>
      <c r="J22" s="410"/>
      <c r="K22" s="412"/>
      <c r="N22" s="404">
        <f t="shared" si="0"/>
        <v>0</v>
      </c>
      <c r="O22" s="404">
        <f t="shared" si="1"/>
        <v>0</v>
      </c>
    </row>
    <row r="23" spans="2:15" x14ac:dyDescent="0.25">
      <c r="B23" s="6"/>
      <c r="C23" s="662" t="s">
        <v>452</v>
      </c>
      <c r="D23" s="395" t="s">
        <v>453</v>
      </c>
      <c r="E23" s="194"/>
      <c r="F23" s="410">
        <v>0</v>
      </c>
      <c r="G23" s="410">
        <v>0</v>
      </c>
      <c r="H23" s="412">
        <v>0</v>
      </c>
      <c r="I23" s="447"/>
      <c r="J23" s="410"/>
      <c r="K23" s="412"/>
      <c r="N23" s="404">
        <f t="shared" si="0"/>
        <v>0</v>
      </c>
      <c r="O23" s="404">
        <f t="shared" si="1"/>
        <v>0</v>
      </c>
    </row>
    <row r="24" spans="2:15" x14ac:dyDescent="0.25">
      <c r="B24" s="6"/>
      <c r="C24" s="355" t="s">
        <v>454</v>
      </c>
      <c r="D24" s="391" t="s">
        <v>97</v>
      </c>
      <c r="E24" s="194" t="s">
        <v>360</v>
      </c>
      <c r="F24" s="413">
        <v>148920</v>
      </c>
      <c r="G24" s="420">
        <v>34314</v>
      </c>
      <c r="H24" s="408">
        <v>183234</v>
      </c>
      <c r="I24" s="448"/>
      <c r="J24" s="413"/>
      <c r="K24" s="408"/>
      <c r="N24" s="404">
        <f t="shared" si="0"/>
        <v>0</v>
      </c>
      <c r="O24" s="404">
        <f t="shared" si="1"/>
        <v>0</v>
      </c>
    </row>
    <row r="25" spans="2:15" s="154" customFormat="1" x14ac:dyDescent="0.25">
      <c r="B25" s="30"/>
      <c r="C25" s="663" t="s">
        <v>78</v>
      </c>
      <c r="D25" s="396" t="s">
        <v>221</v>
      </c>
      <c r="E25" s="194"/>
      <c r="F25" s="409">
        <v>0</v>
      </c>
      <c r="G25" s="409">
        <v>0</v>
      </c>
      <c r="H25" s="412">
        <v>0</v>
      </c>
      <c r="I25" s="438"/>
      <c r="J25" s="409"/>
      <c r="K25" s="412"/>
      <c r="N25" s="404">
        <f t="shared" si="0"/>
        <v>0</v>
      </c>
      <c r="O25" s="404">
        <f t="shared" si="1"/>
        <v>0</v>
      </c>
    </row>
    <row r="26" spans="2:15" s="154" customFormat="1" x14ac:dyDescent="0.25">
      <c r="B26" s="30"/>
      <c r="C26" s="663" t="s">
        <v>79</v>
      </c>
      <c r="D26" s="395" t="s">
        <v>236</v>
      </c>
      <c r="E26" s="194"/>
      <c r="F26" s="409">
        <v>81811</v>
      </c>
      <c r="G26" s="409">
        <v>0</v>
      </c>
      <c r="H26" s="412">
        <v>81811</v>
      </c>
      <c r="I26" s="438"/>
      <c r="J26" s="409"/>
      <c r="K26" s="412"/>
      <c r="N26" s="404">
        <f t="shared" si="0"/>
        <v>0</v>
      </c>
      <c r="O26" s="404">
        <f t="shared" si="1"/>
        <v>0</v>
      </c>
    </row>
    <row r="27" spans="2:15" s="154" customFormat="1" x14ac:dyDescent="0.25">
      <c r="B27" s="30"/>
      <c r="C27" s="663" t="s">
        <v>186</v>
      </c>
      <c r="D27" s="395" t="s">
        <v>315</v>
      </c>
      <c r="E27" s="194"/>
      <c r="F27" s="409">
        <v>0</v>
      </c>
      <c r="G27" s="409">
        <v>0</v>
      </c>
      <c r="H27" s="412">
        <v>0</v>
      </c>
      <c r="I27" s="438"/>
      <c r="J27" s="409"/>
      <c r="K27" s="412"/>
      <c r="N27" s="404">
        <f t="shared" si="0"/>
        <v>0</v>
      </c>
      <c r="O27" s="404">
        <f t="shared" si="1"/>
        <v>0</v>
      </c>
    </row>
    <row r="28" spans="2:15" s="154" customFormat="1" x14ac:dyDescent="0.25">
      <c r="B28" s="30"/>
      <c r="C28" s="663" t="s">
        <v>240</v>
      </c>
      <c r="D28" s="395" t="s">
        <v>98</v>
      </c>
      <c r="E28" s="194"/>
      <c r="F28" s="409">
        <v>67109</v>
      </c>
      <c r="G28" s="409">
        <v>34314</v>
      </c>
      <c r="H28" s="412">
        <v>101423</v>
      </c>
      <c r="I28" s="438"/>
      <c r="J28" s="409"/>
      <c r="K28" s="412"/>
      <c r="N28" s="404">
        <f t="shared" si="0"/>
        <v>0</v>
      </c>
      <c r="O28" s="404">
        <f t="shared" si="1"/>
        <v>0</v>
      </c>
    </row>
    <row r="29" spans="2:15" s="154" customFormat="1" x14ac:dyDescent="0.25">
      <c r="B29" s="30"/>
      <c r="C29" s="355" t="s">
        <v>80</v>
      </c>
      <c r="D29" s="397" t="s">
        <v>455</v>
      </c>
      <c r="E29" s="194" t="s">
        <v>361</v>
      </c>
      <c r="F29" s="407">
        <v>48753</v>
      </c>
      <c r="G29" s="407">
        <v>0</v>
      </c>
      <c r="H29" s="408">
        <v>48753</v>
      </c>
      <c r="I29" s="437"/>
      <c r="J29" s="407"/>
      <c r="K29" s="408"/>
      <c r="N29" s="404">
        <f t="shared" si="0"/>
        <v>0</v>
      </c>
      <c r="O29" s="404">
        <f t="shared" si="1"/>
        <v>0</v>
      </c>
    </row>
    <row r="30" spans="2:15" x14ac:dyDescent="0.25">
      <c r="B30" s="6"/>
      <c r="C30" s="355" t="s">
        <v>81</v>
      </c>
      <c r="D30" s="397" t="s">
        <v>456</v>
      </c>
      <c r="E30" s="194" t="s">
        <v>362</v>
      </c>
      <c r="F30" s="407">
        <v>0</v>
      </c>
      <c r="G30" s="407">
        <v>0</v>
      </c>
      <c r="H30" s="408">
        <v>0</v>
      </c>
      <c r="I30" s="437"/>
      <c r="J30" s="407"/>
      <c r="K30" s="408"/>
      <c r="N30" s="404">
        <f t="shared" si="0"/>
        <v>0</v>
      </c>
      <c r="O30" s="404">
        <f t="shared" si="1"/>
        <v>0</v>
      </c>
    </row>
    <row r="31" spans="2:15" ht="31.5" x14ac:dyDescent="0.25">
      <c r="B31" s="6"/>
      <c r="C31" s="355" t="s">
        <v>82</v>
      </c>
      <c r="D31" s="389" t="s">
        <v>341</v>
      </c>
      <c r="E31" s="194" t="s">
        <v>363</v>
      </c>
      <c r="F31" s="407">
        <v>0</v>
      </c>
      <c r="G31" s="407">
        <v>0</v>
      </c>
      <c r="H31" s="408">
        <v>0</v>
      </c>
      <c r="I31" s="437"/>
      <c r="J31" s="407"/>
      <c r="K31" s="408"/>
      <c r="N31" s="404">
        <f t="shared" si="0"/>
        <v>0</v>
      </c>
      <c r="O31" s="404">
        <f t="shared" si="1"/>
        <v>0</v>
      </c>
    </row>
    <row r="32" spans="2:15" x14ac:dyDescent="0.25">
      <c r="B32" s="6"/>
      <c r="C32" s="663" t="s">
        <v>200</v>
      </c>
      <c r="D32" s="349" t="s">
        <v>429</v>
      </c>
      <c r="E32" s="194"/>
      <c r="F32" s="410">
        <v>0</v>
      </c>
      <c r="G32" s="410">
        <v>0</v>
      </c>
      <c r="H32" s="412">
        <v>0</v>
      </c>
      <c r="I32" s="447"/>
      <c r="J32" s="410"/>
      <c r="K32" s="412"/>
      <c r="N32" s="404">
        <f t="shared" si="0"/>
        <v>0</v>
      </c>
      <c r="O32" s="404">
        <f t="shared" si="1"/>
        <v>0</v>
      </c>
    </row>
    <row r="33" spans="2:15" x14ac:dyDescent="0.25">
      <c r="B33" s="6"/>
      <c r="C33" s="663" t="s">
        <v>201</v>
      </c>
      <c r="D33" s="349" t="s">
        <v>314</v>
      </c>
      <c r="E33" s="194"/>
      <c r="F33" s="410">
        <v>0</v>
      </c>
      <c r="G33" s="410">
        <v>0</v>
      </c>
      <c r="H33" s="412">
        <v>0</v>
      </c>
      <c r="I33" s="447"/>
      <c r="J33" s="410"/>
      <c r="K33" s="412"/>
      <c r="N33" s="404">
        <f t="shared" si="0"/>
        <v>0</v>
      </c>
      <c r="O33" s="404">
        <f t="shared" si="1"/>
        <v>0</v>
      </c>
    </row>
    <row r="34" spans="2:15" x14ac:dyDescent="0.25">
      <c r="B34" s="6"/>
      <c r="C34" s="355" t="s">
        <v>85</v>
      </c>
      <c r="D34" s="397" t="s">
        <v>457</v>
      </c>
      <c r="E34" s="194" t="s">
        <v>364</v>
      </c>
      <c r="F34" s="407">
        <v>0</v>
      </c>
      <c r="G34" s="407">
        <v>1011153</v>
      </c>
      <c r="H34" s="408">
        <v>1011153</v>
      </c>
      <c r="I34" s="437"/>
      <c r="J34" s="407"/>
      <c r="K34" s="408"/>
      <c r="N34" s="404">
        <f t="shared" si="0"/>
        <v>0</v>
      </c>
      <c r="O34" s="404">
        <f t="shared" si="1"/>
        <v>0</v>
      </c>
    </row>
    <row r="35" spans="2:15" x14ac:dyDescent="0.25">
      <c r="B35" s="6"/>
      <c r="C35" s="663" t="s">
        <v>238</v>
      </c>
      <c r="D35" s="398" t="s">
        <v>235</v>
      </c>
      <c r="E35" s="194"/>
      <c r="F35" s="410">
        <v>0</v>
      </c>
      <c r="G35" s="410">
        <v>1011153</v>
      </c>
      <c r="H35" s="412">
        <v>1011153</v>
      </c>
      <c r="I35" s="447"/>
      <c r="J35" s="410"/>
      <c r="K35" s="412"/>
      <c r="N35" s="404">
        <f t="shared" si="0"/>
        <v>0</v>
      </c>
      <c r="O35" s="404">
        <f t="shared" si="1"/>
        <v>0</v>
      </c>
    </row>
    <row r="36" spans="2:15" x14ac:dyDescent="0.25">
      <c r="B36" s="6"/>
      <c r="C36" s="663" t="s">
        <v>239</v>
      </c>
      <c r="D36" s="398" t="s">
        <v>458</v>
      </c>
      <c r="E36" s="194"/>
      <c r="F36" s="409">
        <v>0</v>
      </c>
      <c r="G36" s="409">
        <v>0</v>
      </c>
      <c r="H36" s="412">
        <v>0</v>
      </c>
      <c r="I36" s="438"/>
      <c r="J36" s="409"/>
      <c r="K36" s="412"/>
      <c r="N36" s="404">
        <f t="shared" si="0"/>
        <v>0</v>
      </c>
      <c r="O36" s="404">
        <f t="shared" si="1"/>
        <v>0</v>
      </c>
    </row>
    <row r="37" spans="2:15" s="158" customFormat="1" x14ac:dyDescent="0.25">
      <c r="B37" s="157"/>
      <c r="C37" s="658" t="s">
        <v>86</v>
      </c>
      <c r="D37" s="399" t="s">
        <v>459</v>
      </c>
      <c r="E37" s="194" t="s">
        <v>365</v>
      </c>
      <c r="F37" s="407">
        <v>862253</v>
      </c>
      <c r="G37" s="421">
        <v>314820</v>
      </c>
      <c r="H37" s="408">
        <v>1177073</v>
      </c>
      <c r="I37" s="437"/>
      <c r="J37" s="407"/>
      <c r="K37" s="408"/>
      <c r="N37" s="404">
        <f t="shared" si="0"/>
        <v>0</v>
      </c>
      <c r="O37" s="404">
        <f t="shared" si="1"/>
        <v>0</v>
      </c>
    </row>
    <row r="38" spans="2:15" s="158" customFormat="1" x14ac:dyDescent="0.25">
      <c r="B38" s="157"/>
      <c r="C38" s="355" t="s">
        <v>87</v>
      </c>
      <c r="D38" s="397" t="s">
        <v>460</v>
      </c>
      <c r="E38" s="194" t="s">
        <v>366</v>
      </c>
      <c r="F38" s="407">
        <v>4054262</v>
      </c>
      <c r="G38" s="421">
        <v>-3817</v>
      </c>
      <c r="H38" s="408">
        <v>4050445</v>
      </c>
      <c r="I38" s="437"/>
      <c r="J38" s="407"/>
      <c r="K38" s="408"/>
      <c r="N38" s="404">
        <f t="shared" si="0"/>
        <v>0</v>
      </c>
      <c r="O38" s="404">
        <f t="shared" si="1"/>
        <v>0</v>
      </c>
    </row>
    <row r="39" spans="2:15" s="158" customFormat="1" x14ac:dyDescent="0.25">
      <c r="B39" s="157"/>
      <c r="C39" s="662" t="s">
        <v>219</v>
      </c>
      <c r="D39" s="395" t="s">
        <v>99</v>
      </c>
      <c r="E39" s="194"/>
      <c r="F39" s="409">
        <v>2600000</v>
      </c>
      <c r="G39" s="419">
        <v>0</v>
      </c>
      <c r="H39" s="412">
        <v>2600000</v>
      </c>
      <c r="I39" s="438"/>
      <c r="J39" s="409"/>
      <c r="K39" s="412"/>
      <c r="N39" s="404">
        <f t="shared" si="0"/>
        <v>0</v>
      </c>
      <c r="O39" s="404">
        <f t="shared" si="1"/>
        <v>0</v>
      </c>
    </row>
    <row r="40" spans="2:15" x14ac:dyDescent="0.25">
      <c r="B40" s="6"/>
      <c r="C40" s="662" t="s">
        <v>220</v>
      </c>
      <c r="D40" s="395" t="s">
        <v>100</v>
      </c>
      <c r="E40" s="194"/>
      <c r="F40" s="409">
        <v>1126</v>
      </c>
      <c r="G40" s="419">
        <v>0</v>
      </c>
      <c r="H40" s="412">
        <v>1126</v>
      </c>
      <c r="I40" s="438"/>
      <c r="J40" s="409"/>
      <c r="K40" s="412"/>
      <c r="N40" s="404">
        <f t="shared" si="0"/>
        <v>0</v>
      </c>
      <c r="O40" s="404">
        <f t="shared" si="1"/>
        <v>0</v>
      </c>
    </row>
    <row r="41" spans="2:15" x14ac:dyDescent="0.25">
      <c r="B41" s="6"/>
      <c r="C41" s="662" t="s">
        <v>241</v>
      </c>
      <c r="D41" s="400" t="s">
        <v>101</v>
      </c>
      <c r="E41" s="194"/>
      <c r="F41" s="419">
        <v>0</v>
      </c>
      <c r="G41" s="419">
        <v>0</v>
      </c>
      <c r="H41" s="412">
        <v>0</v>
      </c>
      <c r="I41" s="447"/>
      <c r="J41" s="409"/>
      <c r="K41" s="411"/>
      <c r="L41" s="159"/>
      <c r="N41" s="404">
        <f t="shared" si="0"/>
        <v>0</v>
      </c>
      <c r="O41" s="404">
        <f t="shared" si="1"/>
        <v>0</v>
      </c>
    </row>
    <row r="42" spans="2:15" x14ac:dyDescent="0.25">
      <c r="B42" s="6"/>
      <c r="C42" s="662" t="s">
        <v>242</v>
      </c>
      <c r="D42" s="400" t="s">
        <v>102</v>
      </c>
      <c r="E42" s="194"/>
      <c r="F42" s="409">
        <v>0</v>
      </c>
      <c r="G42" s="419">
        <v>0</v>
      </c>
      <c r="H42" s="412">
        <v>0</v>
      </c>
      <c r="I42" s="438"/>
      <c r="J42" s="410"/>
      <c r="K42" s="412"/>
      <c r="N42" s="404">
        <f t="shared" si="0"/>
        <v>0</v>
      </c>
      <c r="O42" s="404">
        <f t="shared" si="1"/>
        <v>0</v>
      </c>
    </row>
    <row r="43" spans="2:15" x14ac:dyDescent="0.25">
      <c r="B43" s="6"/>
      <c r="C43" s="662" t="s">
        <v>243</v>
      </c>
      <c r="D43" s="400" t="s">
        <v>103</v>
      </c>
      <c r="E43" s="194"/>
      <c r="F43" s="409">
        <v>1126</v>
      </c>
      <c r="G43" s="409">
        <v>0</v>
      </c>
      <c r="H43" s="412">
        <v>1126</v>
      </c>
      <c r="I43" s="447"/>
      <c r="J43" s="410"/>
      <c r="K43" s="412"/>
      <c r="N43" s="404">
        <f t="shared" si="0"/>
        <v>0</v>
      </c>
      <c r="O43" s="404">
        <f t="shared" si="1"/>
        <v>0</v>
      </c>
    </row>
    <row r="44" spans="2:15" ht="30" x14ac:dyDescent="0.25">
      <c r="B44" s="6"/>
      <c r="C44" s="662" t="s">
        <v>244</v>
      </c>
      <c r="D44" s="400" t="s">
        <v>461</v>
      </c>
      <c r="E44" s="194"/>
      <c r="F44" s="409">
        <v>885</v>
      </c>
      <c r="G44" s="409">
        <v>0</v>
      </c>
      <c r="H44" s="412">
        <v>885</v>
      </c>
      <c r="I44" s="438"/>
      <c r="J44" s="409"/>
      <c r="K44" s="412"/>
      <c r="N44" s="404">
        <f t="shared" si="0"/>
        <v>0</v>
      </c>
      <c r="O44" s="404">
        <f t="shared" si="1"/>
        <v>0</v>
      </c>
    </row>
    <row r="45" spans="2:15" ht="30" x14ac:dyDescent="0.25">
      <c r="B45" s="6"/>
      <c r="C45" s="662" t="s">
        <v>245</v>
      </c>
      <c r="D45" s="400" t="s">
        <v>462</v>
      </c>
      <c r="E45" s="194"/>
      <c r="F45" s="409">
        <v>-10918</v>
      </c>
      <c r="G45" s="409">
        <v>-3817</v>
      </c>
      <c r="H45" s="412">
        <v>-14735</v>
      </c>
      <c r="I45" s="438"/>
      <c r="J45" s="409"/>
      <c r="K45" s="412"/>
      <c r="N45" s="404">
        <f t="shared" si="0"/>
        <v>0</v>
      </c>
      <c r="O45" s="404">
        <f t="shared" si="1"/>
        <v>0</v>
      </c>
    </row>
    <row r="46" spans="2:15" x14ac:dyDescent="0.25">
      <c r="B46" s="6"/>
      <c r="C46" s="662" t="s">
        <v>463</v>
      </c>
      <c r="D46" s="395" t="s">
        <v>104</v>
      </c>
      <c r="E46" s="194"/>
      <c r="F46" s="409">
        <v>1375864</v>
      </c>
      <c r="G46" s="409">
        <v>0</v>
      </c>
      <c r="H46" s="412">
        <v>1375864</v>
      </c>
      <c r="I46" s="438"/>
      <c r="J46" s="409"/>
      <c r="K46" s="412"/>
      <c r="N46" s="404">
        <f t="shared" si="0"/>
        <v>0</v>
      </c>
      <c r="O46" s="404">
        <f t="shared" si="1"/>
        <v>0</v>
      </c>
    </row>
    <row r="47" spans="2:15" x14ac:dyDescent="0.25">
      <c r="B47" s="6"/>
      <c r="C47" s="662" t="s">
        <v>464</v>
      </c>
      <c r="D47" s="400" t="s">
        <v>105</v>
      </c>
      <c r="E47" s="194"/>
      <c r="F47" s="409">
        <v>150809</v>
      </c>
      <c r="G47" s="409">
        <v>0</v>
      </c>
      <c r="H47" s="412">
        <v>150809</v>
      </c>
      <c r="I47" s="438"/>
      <c r="J47" s="409"/>
      <c r="K47" s="412"/>
      <c r="N47" s="404">
        <f t="shared" si="0"/>
        <v>0</v>
      </c>
      <c r="O47" s="404">
        <f t="shared" si="1"/>
        <v>0</v>
      </c>
    </row>
    <row r="48" spans="2:15" x14ac:dyDescent="0.25">
      <c r="B48" s="6"/>
      <c r="C48" s="662" t="s">
        <v>465</v>
      </c>
      <c r="D48" s="400" t="s">
        <v>106</v>
      </c>
      <c r="E48" s="194"/>
      <c r="F48" s="409">
        <v>0</v>
      </c>
      <c r="G48" s="409">
        <v>0</v>
      </c>
      <c r="H48" s="412">
        <v>0</v>
      </c>
      <c r="I48" s="438"/>
      <c r="J48" s="409"/>
      <c r="K48" s="412"/>
      <c r="N48" s="404">
        <f t="shared" si="0"/>
        <v>0</v>
      </c>
      <c r="O48" s="404">
        <f t="shared" si="1"/>
        <v>0</v>
      </c>
    </row>
    <row r="49" spans="2:15" x14ac:dyDescent="0.25">
      <c r="B49" s="6"/>
      <c r="C49" s="662" t="s">
        <v>466</v>
      </c>
      <c r="D49" s="400" t="s">
        <v>107</v>
      </c>
      <c r="E49" s="194"/>
      <c r="F49" s="409">
        <v>1222894</v>
      </c>
      <c r="G49" s="409">
        <v>0</v>
      </c>
      <c r="H49" s="412">
        <v>1222894</v>
      </c>
      <c r="I49" s="438"/>
      <c r="J49" s="409"/>
      <c r="K49" s="412"/>
      <c r="N49" s="404">
        <f t="shared" si="0"/>
        <v>0</v>
      </c>
      <c r="O49" s="404">
        <f t="shared" si="1"/>
        <v>0</v>
      </c>
    </row>
    <row r="50" spans="2:15" s="158" customFormat="1" x14ac:dyDescent="0.25">
      <c r="B50" s="157"/>
      <c r="C50" s="662" t="s">
        <v>467</v>
      </c>
      <c r="D50" s="400" t="s">
        <v>108</v>
      </c>
      <c r="E50" s="194"/>
      <c r="F50" s="409">
        <v>2161</v>
      </c>
      <c r="G50" s="409">
        <v>0</v>
      </c>
      <c r="H50" s="412">
        <v>2161</v>
      </c>
      <c r="I50" s="438"/>
      <c r="J50" s="409"/>
      <c r="K50" s="412"/>
      <c r="N50" s="404">
        <f t="shared" si="0"/>
        <v>0</v>
      </c>
      <c r="O50" s="404">
        <f t="shared" si="1"/>
        <v>0</v>
      </c>
    </row>
    <row r="51" spans="2:15" x14ac:dyDescent="0.25">
      <c r="B51" s="6"/>
      <c r="C51" s="662" t="s">
        <v>468</v>
      </c>
      <c r="D51" s="395" t="s">
        <v>109</v>
      </c>
      <c r="E51" s="194"/>
      <c r="F51" s="409">
        <v>87305</v>
      </c>
      <c r="G51" s="409">
        <v>0</v>
      </c>
      <c r="H51" s="412">
        <v>87305</v>
      </c>
      <c r="I51" s="438"/>
      <c r="J51" s="409"/>
      <c r="K51" s="412"/>
      <c r="N51" s="404">
        <f t="shared" si="0"/>
        <v>0</v>
      </c>
      <c r="O51" s="404">
        <f t="shared" si="1"/>
        <v>0</v>
      </c>
    </row>
    <row r="52" spans="2:15" s="158" customFormat="1" x14ac:dyDescent="0.25">
      <c r="B52" s="157"/>
      <c r="C52" s="662" t="s">
        <v>469</v>
      </c>
      <c r="D52" s="401" t="s">
        <v>470</v>
      </c>
      <c r="E52" s="194"/>
      <c r="F52" s="409">
        <v>-3075</v>
      </c>
      <c r="G52" s="409">
        <v>0</v>
      </c>
      <c r="H52" s="412">
        <v>-3075</v>
      </c>
      <c r="I52" s="438"/>
      <c r="J52" s="409"/>
      <c r="K52" s="412"/>
      <c r="N52" s="404">
        <f t="shared" si="0"/>
        <v>0</v>
      </c>
      <c r="O52" s="404">
        <f t="shared" si="1"/>
        <v>0</v>
      </c>
    </row>
    <row r="53" spans="2:15" x14ac:dyDescent="0.25">
      <c r="B53" s="6"/>
      <c r="C53" s="662" t="s">
        <v>471</v>
      </c>
      <c r="D53" s="401" t="s">
        <v>472</v>
      </c>
      <c r="E53" s="194"/>
      <c r="F53" s="409">
        <v>90380</v>
      </c>
      <c r="G53" s="409">
        <v>0</v>
      </c>
      <c r="H53" s="412">
        <v>90380</v>
      </c>
      <c r="I53" s="438"/>
      <c r="J53" s="409"/>
      <c r="K53" s="412"/>
      <c r="N53" s="404">
        <f t="shared" si="0"/>
        <v>0</v>
      </c>
      <c r="O53" s="404">
        <f t="shared" si="1"/>
        <v>0</v>
      </c>
    </row>
    <row r="54" spans="2:15" x14ac:dyDescent="0.25">
      <c r="B54" s="6"/>
      <c r="C54" s="662" t="s">
        <v>473</v>
      </c>
      <c r="D54" s="396" t="s">
        <v>474</v>
      </c>
      <c r="E54" s="195"/>
      <c r="F54" s="409">
        <v>0</v>
      </c>
      <c r="G54" s="409">
        <v>0</v>
      </c>
      <c r="H54" s="412">
        <v>0</v>
      </c>
      <c r="I54" s="438"/>
      <c r="J54" s="409"/>
      <c r="K54" s="412"/>
      <c r="N54" s="404">
        <f t="shared" si="0"/>
        <v>0</v>
      </c>
      <c r="O54" s="404">
        <f t="shared" si="1"/>
        <v>0</v>
      </c>
    </row>
    <row r="55" spans="2:15" x14ac:dyDescent="0.25">
      <c r="B55" s="6"/>
      <c r="C55" s="357"/>
      <c r="D55" s="396"/>
      <c r="E55" s="194"/>
      <c r="F55" s="409"/>
      <c r="G55" s="409"/>
      <c r="H55" s="412"/>
      <c r="I55" s="438"/>
      <c r="J55" s="409"/>
      <c r="K55" s="412"/>
      <c r="N55" s="404">
        <f t="shared" si="0"/>
        <v>0</v>
      </c>
      <c r="O55" s="404">
        <f t="shared" si="1"/>
        <v>0</v>
      </c>
    </row>
    <row r="56" spans="2:15" x14ac:dyDescent="0.25">
      <c r="B56" s="31"/>
      <c r="C56" s="358"/>
      <c r="D56" s="402" t="s">
        <v>475</v>
      </c>
      <c r="E56" s="449"/>
      <c r="F56" s="416">
        <v>17951552</v>
      </c>
      <c r="G56" s="416">
        <v>20519236</v>
      </c>
      <c r="H56" s="329">
        <v>38470788</v>
      </c>
      <c r="I56" s="437"/>
      <c r="J56" s="407"/>
      <c r="K56" s="408"/>
      <c r="N56" s="404">
        <f t="shared" si="0"/>
        <v>0</v>
      </c>
      <c r="O56" s="404">
        <f t="shared" si="1"/>
        <v>0</v>
      </c>
    </row>
    <row r="57" spans="2:15" x14ac:dyDescent="0.25">
      <c r="B57" s="8"/>
      <c r="C57" s="13"/>
      <c r="D57" s="14"/>
      <c r="E57" s="142"/>
      <c r="F57" s="160"/>
      <c r="H57" s="132"/>
    </row>
    <row r="60" spans="2:15" x14ac:dyDescent="0.25">
      <c r="F60" s="403">
        <f>+F16-SUM(F17:F18)</f>
        <v>0</v>
      </c>
      <c r="G60" s="403">
        <f t="shared" ref="G60:K60" si="2">+G16-SUM(G17:G18)</f>
        <v>0</v>
      </c>
      <c r="H60" s="403">
        <f t="shared" si="2"/>
        <v>0</v>
      </c>
      <c r="I60" s="403">
        <f t="shared" si="2"/>
        <v>0</v>
      </c>
      <c r="J60" s="403">
        <f t="shared" si="2"/>
        <v>0</v>
      </c>
      <c r="K60" s="403">
        <f t="shared" si="2"/>
        <v>0</v>
      </c>
    </row>
    <row r="61" spans="2:15" x14ac:dyDescent="0.25">
      <c r="F61" s="403">
        <f>+F19-SUM(F20:F23)</f>
        <v>0</v>
      </c>
      <c r="G61" s="403">
        <f t="shared" ref="G61:K61" si="3">+G19-SUM(G20:G23)</f>
        <v>0</v>
      </c>
      <c r="H61" s="403">
        <f t="shared" si="3"/>
        <v>0</v>
      </c>
      <c r="I61" s="403">
        <f t="shared" si="3"/>
        <v>0</v>
      </c>
      <c r="J61" s="403">
        <f t="shared" si="3"/>
        <v>0</v>
      </c>
      <c r="K61" s="403">
        <f t="shared" si="3"/>
        <v>0</v>
      </c>
    </row>
    <row r="62" spans="2:15" x14ac:dyDescent="0.25">
      <c r="F62" s="403">
        <f>+F24-SUM(F25:F28)</f>
        <v>0</v>
      </c>
      <c r="G62" s="403">
        <f t="shared" ref="G62:K62" si="4">+G24-SUM(G25:G28)</f>
        <v>0</v>
      </c>
      <c r="H62" s="403">
        <f t="shared" si="4"/>
        <v>0</v>
      </c>
      <c r="I62" s="403">
        <f t="shared" si="4"/>
        <v>0</v>
      </c>
      <c r="J62" s="403">
        <f t="shared" si="4"/>
        <v>0</v>
      </c>
      <c r="K62" s="403">
        <f t="shared" si="4"/>
        <v>0</v>
      </c>
    </row>
    <row r="63" spans="2:15" x14ac:dyDescent="0.25">
      <c r="F63" s="403">
        <f>+F31-SUM(F32:F33)</f>
        <v>0</v>
      </c>
      <c r="G63" s="403">
        <f t="shared" ref="G63:K63" si="5">+G31-SUM(G32:G33)</f>
        <v>0</v>
      </c>
      <c r="H63" s="403">
        <f t="shared" si="5"/>
        <v>0</v>
      </c>
      <c r="I63" s="403">
        <f t="shared" si="5"/>
        <v>0</v>
      </c>
      <c r="J63" s="403">
        <f t="shared" si="5"/>
        <v>0</v>
      </c>
      <c r="K63" s="403">
        <f t="shared" si="5"/>
        <v>0</v>
      </c>
    </row>
    <row r="64" spans="2:15" x14ac:dyDescent="0.25">
      <c r="F64" s="403">
        <f>+F34-SUM(F35:F36)</f>
        <v>0</v>
      </c>
      <c r="G64" s="403">
        <f t="shared" ref="G64:K64" si="6">+G34-SUM(G35:G36)</f>
        <v>0</v>
      </c>
      <c r="H64" s="403">
        <f t="shared" si="6"/>
        <v>0</v>
      </c>
      <c r="I64" s="403">
        <f t="shared" si="6"/>
        <v>0</v>
      </c>
      <c r="J64" s="403">
        <f t="shared" si="6"/>
        <v>0</v>
      </c>
      <c r="K64" s="403">
        <f t="shared" si="6"/>
        <v>0</v>
      </c>
    </row>
    <row r="65" spans="6:11" x14ac:dyDescent="0.25">
      <c r="F65" s="403">
        <f>+F38-F39-F40-F44-F45-F46-F51-F54</f>
        <v>0</v>
      </c>
      <c r="G65" s="403">
        <f t="shared" ref="G65:K65" si="7">+G38-G39-G40-G44-G45-G46-G51-G54</f>
        <v>0</v>
      </c>
      <c r="H65" s="403">
        <f t="shared" si="7"/>
        <v>0</v>
      </c>
      <c r="I65" s="403">
        <f t="shared" si="7"/>
        <v>0</v>
      </c>
      <c r="J65" s="403">
        <f t="shared" si="7"/>
        <v>0</v>
      </c>
      <c r="K65" s="403">
        <f t="shared" si="7"/>
        <v>0</v>
      </c>
    </row>
    <row r="66" spans="6:11" x14ac:dyDescent="0.25">
      <c r="F66" s="403">
        <f>+F40-SUM(F41:F43)</f>
        <v>0</v>
      </c>
      <c r="G66" s="403">
        <f t="shared" ref="G66:K66" si="8">+G40-SUM(G41:G43)</f>
        <v>0</v>
      </c>
      <c r="H66" s="403">
        <f t="shared" si="8"/>
        <v>0</v>
      </c>
      <c r="I66" s="403">
        <f t="shared" si="8"/>
        <v>0</v>
      </c>
      <c r="J66" s="403">
        <f t="shared" si="8"/>
        <v>0</v>
      </c>
      <c r="K66" s="403">
        <f t="shared" si="8"/>
        <v>0</v>
      </c>
    </row>
    <row r="67" spans="6:11" x14ac:dyDescent="0.25">
      <c r="F67" s="403">
        <f>+F46-SUM(F47:F50)</f>
        <v>0</v>
      </c>
      <c r="G67" s="403">
        <f t="shared" ref="G67:K67" si="9">+G46-SUM(G47:G50)</f>
        <v>0</v>
      </c>
      <c r="H67" s="403">
        <f t="shared" si="9"/>
        <v>0</v>
      </c>
      <c r="I67" s="403">
        <f t="shared" si="9"/>
        <v>0</v>
      </c>
      <c r="J67" s="403">
        <f t="shared" si="9"/>
        <v>0</v>
      </c>
      <c r="K67" s="403">
        <f t="shared" si="9"/>
        <v>0</v>
      </c>
    </row>
    <row r="68" spans="6:11" x14ac:dyDescent="0.25">
      <c r="F68" s="403">
        <f>+F51-SUM(F52:F53)</f>
        <v>0</v>
      </c>
      <c r="G68" s="403">
        <f t="shared" ref="G68:K68" si="10">+G51-SUM(G52:G53)</f>
        <v>0</v>
      </c>
      <c r="H68" s="403">
        <f t="shared" si="10"/>
        <v>0</v>
      </c>
      <c r="I68" s="403">
        <f t="shared" si="10"/>
        <v>0</v>
      </c>
      <c r="J68" s="403">
        <f t="shared" si="10"/>
        <v>0</v>
      </c>
      <c r="K68" s="403">
        <f t="shared" si="10"/>
        <v>0</v>
      </c>
    </row>
    <row r="69" spans="6:11" x14ac:dyDescent="0.25">
      <c r="F69" s="403">
        <f>+F56-(+F11+F12+F13+F14+F15+F16+F19+F24+F29+F30+F31+F34+F37+F38)</f>
        <v>0</v>
      </c>
      <c r="G69" s="403">
        <f t="shared" ref="G69:K69" si="11">+G56-(+G11+G12+G13+G14+G15+G16+G19+G24+G29+G30+G31+G34+G37+G38)</f>
        <v>0</v>
      </c>
      <c r="H69" s="403">
        <f t="shared" si="11"/>
        <v>0</v>
      </c>
      <c r="I69" s="403">
        <f t="shared" si="11"/>
        <v>0</v>
      </c>
      <c r="J69" s="403">
        <f t="shared" si="11"/>
        <v>0</v>
      </c>
      <c r="K69" s="403">
        <f t="shared" si="11"/>
        <v>0</v>
      </c>
    </row>
  </sheetData>
  <mergeCells count="5">
    <mergeCell ref="E9:E10"/>
    <mergeCell ref="F7:H7"/>
    <mergeCell ref="I7:K7"/>
    <mergeCell ref="F4:H5"/>
    <mergeCell ref="B2:H2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71" orientation="portrait" r:id="rId1"/>
  <headerFooter alignWithMargins="0">
    <oddFooter>&amp;CEkteki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I65"/>
  <sheetViews>
    <sheetView showGridLines="0" view="pageBreakPreview" topLeftCell="A9" zoomScale="70" zoomScaleNormal="70" zoomScaleSheetLayoutView="70" workbookViewId="0">
      <selection activeCell="D78" sqref="D78"/>
    </sheetView>
  </sheetViews>
  <sheetFormatPr defaultRowHeight="15.75" x14ac:dyDescent="0.25"/>
  <cols>
    <col min="1" max="1" width="2.42578125" style="29" customWidth="1"/>
    <col min="2" max="2" width="3.7109375" style="29" customWidth="1"/>
    <col min="3" max="3" width="9" style="161" bestFit="1" customWidth="1"/>
    <col min="4" max="4" width="74.85546875" style="29" customWidth="1"/>
    <col min="5" max="5" width="8.42578125" style="162" customWidth="1"/>
    <col min="6" max="6" width="15.85546875" style="130" customWidth="1"/>
    <col min="7" max="7" width="15.85546875" style="19" customWidth="1"/>
    <col min="8" max="8" width="15.85546875" style="130" customWidth="1"/>
    <col min="9" max="16384" width="9.140625" style="29"/>
  </cols>
  <sheetData>
    <row r="1" spans="2:8" ht="9.9499999999999993" customHeight="1" x14ac:dyDescent="0.25">
      <c r="B1" s="138"/>
      <c r="C1" s="139"/>
      <c r="D1" s="95"/>
      <c r="E1" s="140"/>
      <c r="F1" s="95"/>
      <c r="G1" s="96"/>
      <c r="H1" s="97"/>
    </row>
    <row r="2" spans="2:8" ht="15.75" customHeight="1" x14ac:dyDescent="0.25">
      <c r="B2" s="774" t="s">
        <v>377</v>
      </c>
      <c r="C2" s="775"/>
      <c r="D2" s="775"/>
      <c r="E2" s="775"/>
      <c r="F2" s="775"/>
      <c r="G2" s="775"/>
      <c r="H2" s="776"/>
    </row>
    <row r="3" spans="2:8" ht="9.9499999999999993" customHeight="1" x14ac:dyDescent="0.25">
      <c r="B3" s="101"/>
      <c r="C3" s="141"/>
      <c r="D3" s="19"/>
      <c r="E3" s="142"/>
      <c r="F3" s="19"/>
      <c r="H3" s="102"/>
    </row>
    <row r="4" spans="2:8" ht="9.9499999999999993" customHeight="1" x14ac:dyDescent="0.25">
      <c r="B4" s="103"/>
      <c r="C4" s="143"/>
      <c r="D4" s="9"/>
      <c r="E4" s="144"/>
      <c r="F4" s="768" t="s">
        <v>369</v>
      </c>
      <c r="G4" s="769"/>
      <c r="H4" s="770"/>
    </row>
    <row r="5" spans="2:8" ht="15.75" customHeight="1" x14ac:dyDescent="0.25">
      <c r="B5" s="101"/>
      <c r="C5" s="141"/>
      <c r="D5" s="19"/>
      <c r="E5" s="145"/>
      <c r="F5" s="771"/>
      <c r="G5" s="772"/>
      <c r="H5" s="773"/>
    </row>
    <row r="6" spans="2:8" ht="15.75" customHeight="1" x14ac:dyDescent="0.25">
      <c r="B6" s="101"/>
      <c r="C6" s="141"/>
      <c r="D6" s="19"/>
      <c r="E6" s="145"/>
      <c r="F6" s="105"/>
      <c r="G6" s="106" t="s">
        <v>71</v>
      </c>
      <c r="H6" s="107"/>
    </row>
    <row r="7" spans="2:8" ht="15.75" customHeight="1" x14ac:dyDescent="0.25">
      <c r="B7" s="101"/>
      <c r="C7" s="141"/>
      <c r="D7" s="19"/>
      <c r="E7" s="145"/>
      <c r="F7" s="779" t="s">
        <v>313</v>
      </c>
      <c r="G7" s="766"/>
      <c r="H7" s="767"/>
    </row>
    <row r="8" spans="2:8" ht="18.75" customHeight="1" x14ac:dyDescent="0.25">
      <c r="B8" s="101"/>
      <c r="C8" s="141"/>
      <c r="D8" s="25" t="s">
        <v>677</v>
      </c>
      <c r="E8" s="145" t="s">
        <v>2</v>
      </c>
      <c r="F8" s="109"/>
      <c r="G8" s="110" t="s">
        <v>393</v>
      </c>
      <c r="H8" s="441"/>
    </row>
    <row r="9" spans="2:8" x14ac:dyDescent="0.25">
      <c r="B9" s="101"/>
      <c r="C9" s="141"/>
      <c r="D9" s="19"/>
      <c r="E9" s="780" t="s">
        <v>372</v>
      </c>
      <c r="F9" s="146" t="s">
        <v>187</v>
      </c>
      <c r="G9" s="147" t="s">
        <v>72</v>
      </c>
      <c r="H9" s="148" t="s">
        <v>73</v>
      </c>
    </row>
    <row r="10" spans="2:8" ht="3.75" hidden="1" customHeight="1" x14ac:dyDescent="0.25">
      <c r="B10" s="6"/>
      <c r="C10" s="7"/>
      <c r="D10" s="14"/>
      <c r="E10" s="781"/>
      <c r="F10" s="149"/>
      <c r="G10" s="150"/>
      <c r="H10" s="152"/>
    </row>
    <row r="11" spans="2:8" s="154" customFormat="1" x14ac:dyDescent="0.25">
      <c r="B11" s="153"/>
      <c r="C11" s="517" t="s">
        <v>36</v>
      </c>
      <c r="D11" s="518" t="s">
        <v>95</v>
      </c>
      <c r="E11" s="519" t="s">
        <v>354</v>
      </c>
      <c r="F11" s="520">
        <v>11164157</v>
      </c>
      <c r="G11" s="520">
        <v>10866339</v>
      </c>
      <c r="H11" s="483">
        <v>22030496</v>
      </c>
    </row>
    <row r="12" spans="2:8" s="154" customFormat="1" x14ac:dyDescent="0.25">
      <c r="B12" s="30"/>
      <c r="C12" s="521" t="s">
        <v>4</v>
      </c>
      <c r="D12" s="155" t="s">
        <v>678</v>
      </c>
      <c r="E12" s="522"/>
      <c r="F12" s="491">
        <v>23928</v>
      </c>
      <c r="G12" s="492">
        <v>30558</v>
      </c>
      <c r="H12" s="503">
        <v>54486</v>
      </c>
    </row>
    <row r="13" spans="2:8" s="154" customFormat="1" x14ac:dyDescent="0.25">
      <c r="B13" s="30"/>
      <c r="C13" s="521" t="s">
        <v>21</v>
      </c>
      <c r="D13" s="155" t="s">
        <v>74</v>
      </c>
      <c r="E13" s="522"/>
      <c r="F13" s="491">
        <v>11140229</v>
      </c>
      <c r="G13" s="492">
        <v>10835781</v>
      </c>
      <c r="H13" s="503">
        <v>21976010</v>
      </c>
    </row>
    <row r="14" spans="2:8" x14ac:dyDescent="0.25">
      <c r="B14" s="6"/>
      <c r="C14" s="523" t="s">
        <v>38</v>
      </c>
      <c r="D14" s="524" t="s">
        <v>679</v>
      </c>
      <c r="E14" s="522" t="s">
        <v>357</v>
      </c>
      <c r="F14" s="525">
        <v>12961</v>
      </c>
      <c r="G14" s="509">
        <v>14557</v>
      </c>
      <c r="H14" s="488">
        <v>27518</v>
      </c>
    </row>
    <row r="15" spans="2:8" s="154" customFormat="1" x14ac:dyDescent="0.25">
      <c r="B15" s="30"/>
      <c r="C15" s="526" t="s">
        <v>50</v>
      </c>
      <c r="D15" s="527" t="s">
        <v>680</v>
      </c>
      <c r="E15" s="522" t="s">
        <v>355</v>
      </c>
      <c r="F15" s="525">
        <v>1388134</v>
      </c>
      <c r="G15" s="509">
        <v>8295545</v>
      </c>
      <c r="H15" s="488">
        <v>9683679</v>
      </c>
    </row>
    <row r="16" spans="2:8" s="154" customFormat="1" x14ac:dyDescent="0.25">
      <c r="B16" s="30"/>
      <c r="C16" s="526" t="s">
        <v>61</v>
      </c>
      <c r="D16" s="528" t="s">
        <v>342</v>
      </c>
      <c r="E16" s="522"/>
      <c r="F16" s="525">
        <v>510534</v>
      </c>
      <c r="G16" s="509">
        <v>0</v>
      </c>
      <c r="H16" s="488">
        <v>510534</v>
      </c>
    </row>
    <row r="17" spans="2:8" s="154" customFormat="1" x14ac:dyDescent="0.25">
      <c r="B17" s="30"/>
      <c r="C17" s="526" t="s">
        <v>62</v>
      </c>
      <c r="D17" s="156" t="s">
        <v>96</v>
      </c>
      <c r="E17" s="522"/>
      <c r="F17" s="525">
        <v>0</v>
      </c>
      <c r="G17" s="509">
        <v>0</v>
      </c>
      <c r="H17" s="488">
        <v>0</v>
      </c>
    </row>
    <row r="18" spans="2:8" s="154" customFormat="1" x14ac:dyDescent="0.25">
      <c r="B18" s="30"/>
      <c r="C18" s="526" t="s">
        <v>63</v>
      </c>
      <c r="D18" s="156" t="s">
        <v>681</v>
      </c>
      <c r="E18" s="194"/>
      <c r="F18" s="525">
        <v>565463</v>
      </c>
      <c r="G18" s="509">
        <v>242039</v>
      </c>
      <c r="H18" s="488">
        <v>807502</v>
      </c>
    </row>
    <row r="19" spans="2:8" s="154" customFormat="1" x14ac:dyDescent="0.25">
      <c r="B19" s="30"/>
      <c r="C19" s="526" t="s">
        <v>64</v>
      </c>
      <c r="D19" s="529" t="s">
        <v>682</v>
      </c>
      <c r="E19" s="194" t="s">
        <v>365</v>
      </c>
      <c r="F19" s="525">
        <v>230401</v>
      </c>
      <c r="G19" s="509">
        <v>21545</v>
      </c>
      <c r="H19" s="488">
        <v>251946</v>
      </c>
    </row>
    <row r="20" spans="2:8" s="154" customFormat="1" x14ac:dyDescent="0.25">
      <c r="B20" s="30"/>
      <c r="C20" s="526" t="s">
        <v>77</v>
      </c>
      <c r="D20" s="156" t="s">
        <v>683</v>
      </c>
      <c r="E20" s="522" t="s">
        <v>359</v>
      </c>
      <c r="F20" s="486">
        <v>0</v>
      </c>
      <c r="G20" s="486">
        <v>0</v>
      </c>
      <c r="H20" s="488">
        <v>0</v>
      </c>
    </row>
    <row r="21" spans="2:8" x14ac:dyDescent="0.25">
      <c r="B21" s="6"/>
      <c r="C21" s="530" t="s">
        <v>78</v>
      </c>
      <c r="D21" s="8" t="s">
        <v>684</v>
      </c>
      <c r="E21" s="522"/>
      <c r="F21" s="494">
        <v>0</v>
      </c>
      <c r="G21" s="493">
        <v>0</v>
      </c>
      <c r="H21" s="503">
        <v>0</v>
      </c>
    </row>
    <row r="22" spans="2:8" x14ac:dyDescent="0.25">
      <c r="B22" s="6"/>
      <c r="C22" s="530" t="s">
        <v>79</v>
      </c>
      <c r="D22" s="8" t="s">
        <v>685</v>
      </c>
      <c r="E22" s="522"/>
      <c r="F22" s="494">
        <v>0</v>
      </c>
      <c r="G22" s="493">
        <v>0</v>
      </c>
      <c r="H22" s="503">
        <v>0</v>
      </c>
    </row>
    <row r="23" spans="2:8" x14ac:dyDescent="0.25">
      <c r="B23" s="6"/>
      <c r="C23" s="530" t="s">
        <v>186</v>
      </c>
      <c r="D23" s="8" t="s">
        <v>74</v>
      </c>
      <c r="E23" s="522"/>
      <c r="F23" s="494">
        <v>0</v>
      </c>
      <c r="G23" s="493">
        <v>0</v>
      </c>
      <c r="H23" s="503">
        <v>0</v>
      </c>
    </row>
    <row r="24" spans="2:8" x14ac:dyDescent="0.25">
      <c r="B24" s="6"/>
      <c r="C24" s="530" t="s">
        <v>240</v>
      </c>
      <c r="D24" s="8" t="s">
        <v>686</v>
      </c>
      <c r="E24" s="522"/>
      <c r="F24" s="494">
        <v>0</v>
      </c>
      <c r="G24" s="318">
        <v>0</v>
      </c>
      <c r="H24" s="503">
        <v>0</v>
      </c>
    </row>
    <row r="25" spans="2:8" s="154" customFormat="1" x14ac:dyDescent="0.25">
      <c r="B25" s="30"/>
      <c r="C25" s="526" t="s">
        <v>687</v>
      </c>
      <c r="D25" s="528" t="s">
        <v>688</v>
      </c>
      <c r="E25" s="522" t="s">
        <v>358</v>
      </c>
      <c r="F25" s="486">
        <v>0</v>
      </c>
      <c r="G25" s="486">
        <v>256796</v>
      </c>
      <c r="H25" s="488">
        <v>256796</v>
      </c>
    </row>
    <row r="26" spans="2:8" s="154" customFormat="1" x14ac:dyDescent="0.25">
      <c r="B26" s="30"/>
      <c r="C26" s="531" t="s">
        <v>653</v>
      </c>
      <c r="D26" s="124" t="s">
        <v>666</v>
      </c>
      <c r="E26" s="522"/>
      <c r="F26" s="491">
        <v>0</v>
      </c>
      <c r="G26" s="492">
        <v>0</v>
      </c>
      <c r="H26" s="503">
        <v>0</v>
      </c>
    </row>
    <row r="27" spans="2:8" s="154" customFormat="1" x14ac:dyDescent="0.25">
      <c r="B27" s="30"/>
      <c r="C27" s="531" t="s">
        <v>654</v>
      </c>
      <c r="D27" s="124" t="s">
        <v>667</v>
      </c>
      <c r="E27" s="522"/>
      <c r="F27" s="491">
        <v>0</v>
      </c>
      <c r="G27" s="492">
        <v>256796</v>
      </c>
      <c r="H27" s="503">
        <v>256796</v>
      </c>
    </row>
    <row r="28" spans="2:8" s="154" customFormat="1" x14ac:dyDescent="0.25">
      <c r="B28" s="30"/>
      <c r="C28" s="531" t="s">
        <v>689</v>
      </c>
      <c r="D28" s="124" t="s">
        <v>669</v>
      </c>
      <c r="E28" s="522"/>
      <c r="F28" s="491">
        <v>0</v>
      </c>
      <c r="G28" s="492">
        <v>0</v>
      </c>
      <c r="H28" s="503">
        <v>0</v>
      </c>
    </row>
    <row r="29" spans="2:8" s="154" customFormat="1" x14ac:dyDescent="0.25">
      <c r="B29" s="30"/>
      <c r="C29" s="526" t="s">
        <v>690</v>
      </c>
      <c r="D29" s="156" t="s">
        <v>97</v>
      </c>
      <c r="E29" s="522" t="s">
        <v>360</v>
      </c>
      <c r="F29" s="486">
        <v>372003</v>
      </c>
      <c r="G29" s="486">
        <v>56977</v>
      </c>
      <c r="H29" s="488">
        <v>428980</v>
      </c>
    </row>
    <row r="30" spans="2:8" x14ac:dyDescent="0.25">
      <c r="B30" s="6"/>
      <c r="C30" s="530" t="s">
        <v>656</v>
      </c>
      <c r="D30" s="14" t="s">
        <v>691</v>
      </c>
      <c r="E30" s="522"/>
      <c r="F30" s="494">
        <v>203151</v>
      </c>
      <c r="G30" s="493">
        <v>0</v>
      </c>
      <c r="H30" s="503">
        <v>203151</v>
      </c>
    </row>
    <row r="31" spans="2:8" x14ac:dyDescent="0.25">
      <c r="B31" s="6"/>
      <c r="C31" s="530" t="s">
        <v>657</v>
      </c>
      <c r="D31" s="14" t="s">
        <v>221</v>
      </c>
      <c r="E31" s="522"/>
      <c r="F31" s="494">
        <v>0</v>
      </c>
      <c r="G31" s="493">
        <v>0</v>
      </c>
      <c r="H31" s="503">
        <v>0</v>
      </c>
    </row>
    <row r="32" spans="2:8" x14ac:dyDescent="0.25">
      <c r="B32" s="6"/>
      <c r="C32" s="530" t="s">
        <v>692</v>
      </c>
      <c r="D32" s="8" t="s">
        <v>236</v>
      </c>
      <c r="E32" s="522"/>
      <c r="F32" s="494">
        <v>91516</v>
      </c>
      <c r="G32" s="493">
        <v>0</v>
      </c>
      <c r="H32" s="503">
        <v>91516</v>
      </c>
    </row>
    <row r="33" spans="2:9" x14ac:dyDescent="0.25">
      <c r="B33" s="6"/>
      <c r="C33" s="530" t="s">
        <v>693</v>
      </c>
      <c r="D33" s="8" t="s">
        <v>315</v>
      </c>
      <c r="E33" s="522"/>
      <c r="F33" s="494">
        <v>0</v>
      </c>
      <c r="G33" s="493">
        <v>0</v>
      </c>
      <c r="H33" s="503">
        <v>0</v>
      </c>
    </row>
    <row r="34" spans="2:9" x14ac:dyDescent="0.25">
      <c r="B34" s="6"/>
      <c r="C34" s="530" t="s">
        <v>694</v>
      </c>
      <c r="D34" s="8" t="s">
        <v>98</v>
      </c>
      <c r="E34" s="522"/>
      <c r="F34" s="494">
        <v>77336</v>
      </c>
      <c r="G34" s="493">
        <v>56977</v>
      </c>
      <c r="H34" s="503">
        <v>134313</v>
      </c>
    </row>
    <row r="35" spans="2:9" x14ac:dyDescent="0.25">
      <c r="B35" s="6"/>
      <c r="C35" s="526" t="s">
        <v>82</v>
      </c>
      <c r="D35" s="12" t="s">
        <v>695</v>
      </c>
      <c r="E35" s="522"/>
      <c r="F35" s="486">
        <v>62510</v>
      </c>
      <c r="G35" s="486">
        <v>0</v>
      </c>
      <c r="H35" s="488">
        <v>62510</v>
      </c>
    </row>
    <row r="36" spans="2:9" x14ac:dyDescent="0.25">
      <c r="B36" s="6"/>
      <c r="C36" s="531" t="s">
        <v>200</v>
      </c>
      <c r="D36" s="155" t="s">
        <v>696</v>
      </c>
      <c r="E36" s="522" t="s">
        <v>361</v>
      </c>
      <c r="F36" s="494">
        <v>62510</v>
      </c>
      <c r="G36" s="493">
        <v>0</v>
      </c>
      <c r="H36" s="503">
        <v>62510</v>
      </c>
    </row>
    <row r="37" spans="2:9" x14ac:dyDescent="0.25">
      <c r="B37" s="6"/>
      <c r="C37" s="531" t="s">
        <v>201</v>
      </c>
      <c r="D37" s="155" t="s">
        <v>697</v>
      </c>
      <c r="E37" s="522" t="s">
        <v>362</v>
      </c>
      <c r="F37" s="491">
        <v>0</v>
      </c>
      <c r="G37" s="492">
        <v>0</v>
      </c>
      <c r="H37" s="503">
        <v>0</v>
      </c>
    </row>
    <row r="38" spans="2:9" s="158" customFormat="1" ht="31.5" x14ac:dyDescent="0.25">
      <c r="B38" s="157"/>
      <c r="C38" s="532" t="s">
        <v>85</v>
      </c>
      <c r="D38" s="533" t="s">
        <v>341</v>
      </c>
      <c r="E38" s="194" t="s">
        <v>363</v>
      </c>
      <c r="F38" s="486">
        <v>0</v>
      </c>
      <c r="G38" s="534">
        <v>0</v>
      </c>
      <c r="H38" s="503">
        <v>0</v>
      </c>
    </row>
    <row r="39" spans="2:9" s="158" customFormat="1" x14ac:dyDescent="0.25">
      <c r="B39" s="157"/>
      <c r="C39" s="535" t="s">
        <v>238</v>
      </c>
      <c r="D39" s="536" t="s">
        <v>675</v>
      </c>
      <c r="E39" s="522"/>
      <c r="F39" s="491">
        <v>0</v>
      </c>
      <c r="G39" s="534">
        <v>0</v>
      </c>
      <c r="H39" s="503">
        <v>0</v>
      </c>
    </row>
    <row r="40" spans="2:9" s="158" customFormat="1" x14ac:dyDescent="0.25">
      <c r="B40" s="157"/>
      <c r="C40" s="535" t="s">
        <v>239</v>
      </c>
      <c r="D40" s="536" t="s">
        <v>314</v>
      </c>
      <c r="E40" s="522"/>
      <c r="F40" s="491">
        <v>0</v>
      </c>
      <c r="G40" s="534">
        <v>0</v>
      </c>
      <c r="H40" s="503">
        <v>0</v>
      </c>
    </row>
    <row r="41" spans="2:9" x14ac:dyDescent="0.25">
      <c r="B41" s="6"/>
      <c r="C41" s="526" t="s">
        <v>698</v>
      </c>
      <c r="D41" s="12" t="s">
        <v>699</v>
      </c>
      <c r="E41" s="194" t="s">
        <v>364</v>
      </c>
      <c r="F41" s="486">
        <v>0</v>
      </c>
      <c r="G41" s="537">
        <v>960338</v>
      </c>
      <c r="H41" s="488">
        <v>960338</v>
      </c>
    </row>
    <row r="42" spans="2:9" x14ac:dyDescent="0.25">
      <c r="B42" s="6"/>
      <c r="C42" s="526" t="s">
        <v>87</v>
      </c>
      <c r="D42" s="12" t="s">
        <v>700</v>
      </c>
      <c r="E42" s="194" t="s">
        <v>366</v>
      </c>
      <c r="F42" s="538">
        <v>4069860</v>
      </c>
      <c r="G42" s="537">
        <v>-9262</v>
      </c>
      <c r="H42" s="488">
        <v>4060598</v>
      </c>
      <c r="I42" s="159"/>
    </row>
    <row r="43" spans="2:9" x14ac:dyDescent="0.25">
      <c r="B43" s="6"/>
      <c r="C43" s="530" t="s">
        <v>219</v>
      </c>
      <c r="D43" s="8" t="s">
        <v>99</v>
      </c>
      <c r="E43" s="522"/>
      <c r="F43" s="491">
        <v>2600000</v>
      </c>
      <c r="G43" s="534">
        <v>0</v>
      </c>
      <c r="H43" s="503">
        <v>2600000</v>
      </c>
    </row>
    <row r="44" spans="2:9" x14ac:dyDescent="0.25">
      <c r="B44" s="6"/>
      <c r="C44" s="530" t="s">
        <v>220</v>
      </c>
      <c r="D44" s="8" t="s">
        <v>100</v>
      </c>
      <c r="E44" s="522"/>
      <c r="F44" s="491">
        <v>-1911</v>
      </c>
      <c r="G44" s="491">
        <v>-9262</v>
      </c>
      <c r="H44" s="503">
        <v>-11173</v>
      </c>
    </row>
    <row r="45" spans="2:9" x14ac:dyDescent="0.25">
      <c r="B45" s="6"/>
      <c r="C45" s="530" t="s">
        <v>241</v>
      </c>
      <c r="D45" s="8" t="s">
        <v>101</v>
      </c>
      <c r="E45" s="522"/>
      <c r="F45" s="491">
        <v>0</v>
      </c>
      <c r="G45" s="492">
        <v>0</v>
      </c>
      <c r="H45" s="503">
        <v>0</v>
      </c>
    </row>
    <row r="46" spans="2:9" x14ac:dyDescent="0.25">
      <c r="B46" s="6"/>
      <c r="C46" s="530" t="s">
        <v>242</v>
      </c>
      <c r="D46" s="8" t="s">
        <v>102</v>
      </c>
      <c r="E46" s="522"/>
      <c r="F46" s="491">
        <v>0</v>
      </c>
      <c r="G46" s="492">
        <v>0</v>
      </c>
      <c r="H46" s="503">
        <v>0</v>
      </c>
    </row>
    <row r="47" spans="2:9" x14ac:dyDescent="0.25">
      <c r="B47" s="6"/>
      <c r="C47" s="530" t="s">
        <v>243</v>
      </c>
      <c r="D47" s="8" t="s">
        <v>701</v>
      </c>
      <c r="E47" s="522"/>
      <c r="F47" s="491">
        <v>-5505</v>
      </c>
      <c r="G47" s="491">
        <v>3051</v>
      </c>
      <c r="H47" s="503">
        <v>-2454</v>
      </c>
    </row>
    <row r="48" spans="2:9" x14ac:dyDescent="0.25">
      <c r="B48" s="6"/>
      <c r="C48" s="530" t="s">
        <v>702</v>
      </c>
      <c r="D48" s="8" t="s">
        <v>703</v>
      </c>
      <c r="E48" s="522"/>
      <c r="F48" s="491">
        <v>14504</v>
      </c>
      <c r="G48" s="491">
        <v>0</v>
      </c>
      <c r="H48" s="503">
        <v>14504</v>
      </c>
    </row>
    <row r="49" spans="2:8" x14ac:dyDescent="0.25">
      <c r="B49" s="6"/>
      <c r="C49" s="530" t="s">
        <v>704</v>
      </c>
      <c r="D49" s="8" t="s">
        <v>705</v>
      </c>
      <c r="E49" s="522"/>
      <c r="F49" s="491">
        <v>0</v>
      </c>
      <c r="G49" s="491">
        <v>0</v>
      </c>
      <c r="H49" s="503">
        <v>0</v>
      </c>
    </row>
    <row r="50" spans="2:8" x14ac:dyDescent="0.25">
      <c r="B50" s="6"/>
      <c r="C50" s="530" t="s">
        <v>706</v>
      </c>
      <c r="D50" s="8" t="s">
        <v>707</v>
      </c>
      <c r="E50" s="522"/>
      <c r="F50" s="491">
        <v>0</v>
      </c>
      <c r="G50" s="491">
        <v>0</v>
      </c>
      <c r="H50" s="503">
        <v>0</v>
      </c>
    </row>
    <row r="51" spans="2:8" s="158" customFormat="1" ht="31.5" x14ac:dyDescent="0.25">
      <c r="B51" s="157"/>
      <c r="C51" s="539" t="s">
        <v>708</v>
      </c>
      <c r="D51" s="540" t="s">
        <v>709</v>
      </c>
      <c r="E51" s="522"/>
      <c r="F51" s="491">
        <v>0</v>
      </c>
      <c r="G51" s="491">
        <v>0</v>
      </c>
      <c r="H51" s="503">
        <v>0</v>
      </c>
    </row>
    <row r="52" spans="2:8" x14ac:dyDescent="0.25">
      <c r="B52" s="6"/>
      <c r="C52" s="530" t="s">
        <v>710</v>
      </c>
      <c r="D52" s="8" t="s">
        <v>711</v>
      </c>
      <c r="E52" s="522"/>
      <c r="F52" s="491">
        <v>2709</v>
      </c>
      <c r="G52" s="491">
        <v>-12313</v>
      </c>
      <c r="H52" s="503">
        <v>-9604</v>
      </c>
    </row>
    <row r="53" spans="2:8" s="158" customFormat="1" ht="31.5" x14ac:dyDescent="0.25">
      <c r="B53" s="157"/>
      <c r="C53" s="539" t="s">
        <v>712</v>
      </c>
      <c r="D53" s="540" t="s">
        <v>713</v>
      </c>
      <c r="E53" s="522"/>
      <c r="F53" s="491">
        <v>0</v>
      </c>
      <c r="G53" s="491">
        <v>0</v>
      </c>
      <c r="H53" s="503">
        <v>0</v>
      </c>
    </row>
    <row r="54" spans="2:8" x14ac:dyDescent="0.25">
      <c r="B54" s="6"/>
      <c r="C54" s="530" t="s">
        <v>714</v>
      </c>
      <c r="D54" s="8" t="s">
        <v>103</v>
      </c>
      <c r="E54" s="522"/>
      <c r="F54" s="491">
        <v>-13619</v>
      </c>
      <c r="G54" s="491">
        <v>0</v>
      </c>
      <c r="H54" s="503">
        <v>-13619</v>
      </c>
    </row>
    <row r="55" spans="2:8" x14ac:dyDescent="0.25">
      <c r="B55" s="6"/>
      <c r="C55" s="530" t="s">
        <v>244</v>
      </c>
      <c r="D55" s="8" t="s">
        <v>104</v>
      </c>
      <c r="E55" s="541"/>
      <c r="F55" s="491">
        <v>1000450</v>
      </c>
      <c r="G55" s="491">
        <v>0</v>
      </c>
      <c r="H55" s="503">
        <v>1000450</v>
      </c>
    </row>
    <row r="56" spans="2:8" x14ac:dyDescent="0.25">
      <c r="B56" s="6"/>
      <c r="C56" s="530" t="s">
        <v>715</v>
      </c>
      <c r="D56" s="8" t="s">
        <v>105</v>
      </c>
      <c r="E56" s="522"/>
      <c r="F56" s="491">
        <v>130953</v>
      </c>
      <c r="G56" s="491">
        <v>0</v>
      </c>
      <c r="H56" s="503">
        <v>130953</v>
      </c>
    </row>
    <row r="57" spans="2:8" x14ac:dyDescent="0.25">
      <c r="B57" s="6"/>
      <c r="C57" s="530" t="s">
        <v>716</v>
      </c>
      <c r="D57" s="8" t="s">
        <v>106</v>
      </c>
      <c r="E57" s="522"/>
      <c r="F57" s="491">
        <v>0</v>
      </c>
      <c r="G57" s="491">
        <v>0</v>
      </c>
      <c r="H57" s="503">
        <v>0</v>
      </c>
    </row>
    <row r="58" spans="2:8" x14ac:dyDescent="0.25">
      <c r="B58" s="6"/>
      <c r="C58" s="530" t="s">
        <v>717</v>
      </c>
      <c r="D58" s="8" t="s">
        <v>107</v>
      </c>
      <c r="E58" s="522"/>
      <c r="F58" s="491">
        <v>867389</v>
      </c>
      <c r="G58" s="491">
        <v>0</v>
      </c>
      <c r="H58" s="503">
        <v>867389</v>
      </c>
    </row>
    <row r="59" spans="2:8" x14ac:dyDescent="0.25">
      <c r="B59" s="6"/>
      <c r="C59" s="530" t="s">
        <v>718</v>
      </c>
      <c r="D59" s="8" t="s">
        <v>108</v>
      </c>
      <c r="E59" s="522"/>
      <c r="F59" s="491">
        <v>2108</v>
      </c>
      <c r="G59" s="491">
        <v>0</v>
      </c>
      <c r="H59" s="503">
        <v>2108</v>
      </c>
    </row>
    <row r="60" spans="2:8" x14ac:dyDescent="0.25">
      <c r="B60" s="6"/>
      <c r="C60" s="530" t="s">
        <v>245</v>
      </c>
      <c r="D60" s="8" t="s">
        <v>109</v>
      </c>
      <c r="E60" s="522"/>
      <c r="F60" s="491">
        <v>471321</v>
      </c>
      <c r="G60" s="491">
        <v>0</v>
      </c>
      <c r="H60" s="503">
        <v>471321</v>
      </c>
    </row>
    <row r="61" spans="2:8" x14ac:dyDescent="0.25">
      <c r="B61" s="6"/>
      <c r="C61" s="530" t="s">
        <v>719</v>
      </c>
      <c r="D61" s="14" t="s">
        <v>720</v>
      </c>
      <c r="E61" s="522"/>
      <c r="F61" s="491">
        <v>95961</v>
      </c>
      <c r="G61" s="491">
        <v>0</v>
      </c>
      <c r="H61" s="503">
        <v>95961</v>
      </c>
    </row>
    <row r="62" spans="2:8" s="154" customFormat="1" x14ac:dyDescent="0.25">
      <c r="B62" s="6"/>
      <c r="C62" s="530" t="s">
        <v>721</v>
      </c>
      <c r="D62" s="14" t="s">
        <v>722</v>
      </c>
      <c r="E62" s="522"/>
      <c r="F62" s="491">
        <v>375360</v>
      </c>
      <c r="G62" s="491">
        <v>0</v>
      </c>
      <c r="H62" s="503">
        <v>375360</v>
      </c>
    </row>
    <row r="63" spans="2:8" x14ac:dyDescent="0.25">
      <c r="B63" s="6"/>
      <c r="C63" s="530"/>
      <c r="D63" s="14"/>
      <c r="E63" s="145"/>
      <c r="F63" s="542"/>
      <c r="G63" s="543"/>
      <c r="H63" s="561"/>
    </row>
    <row r="64" spans="2:8" x14ac:dyDescent="0.25">
      <c r="B64" s="31"/>
      <c r="C64" s="544"/>
      <c r="D64" s="545" t="s">
        <v>723</v>
      </c>
      <c r="E64" s="546"/>
      <c r="F64" s="547">
        <f>SUM(F42,F41,F35,F29,F25,F20,F19,F18,F11,F14,F15,F16,F17)</f>
        <v>18376023</v>
      </c>
      <c r="G64" s="547">
        <f>SUM(G42,G41,G35,G29,G25,G20,G19,G18,G11,G14,G15,G16,G17)</f>
        <v>20704874</v>
      </c>
      <c r="H64" s="560">
        <f>G64+F64</f>
        <v>39080897</v>
      </c>
    </row>
    <row r="65" spans="2:8" x14ac:dyDescent="0.25">
      <c r="B65" s="8"/>
      <c r="C65" s="13"/>
      <c r="D65" s="14"/>
      <c r="E65" s="142"/>
      <c r="F65" s="160"/>
      <c r="H65" s="132"/>
    </row>
  </sheetData>
  <mergeCells count="4">
    <mergeCell ref="F7:H7"/>
    <mergeCell ref="E9:E10"/>
    <mergeCell ref="F4:H5"/>
    <mergeCell ref="B2:H2"/>
  </mergeCells>
  <pageMargins left="0.39370078740157483" right="0.43307086614173229" top="0.59055118110236227" bottom="0.70866141732283472" header="0.51181102362204722" footer="0.51181102362204722"/>
  <pageSetup paperSize="9" scale="67" orientation="portrait" r:id="rId1"/>
  <headerFooter alignWithMargins="0">
    <oddFooter>&amp;CEkteki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>
      <selection activeCell="D78" sqref="D78"/>
    </sheetView>
  </sheetViews>
  <sheetFormatPr defaultRowHeight="12.75" x14ac:dyDescent="0.2"/>
  <cols>
    <col min="1" max="1" width="3" style="168" customWidth="1"/>
    <col min="2" max="2" width="9.140625" style="168"/>
    <col min="3" max="3" width="72.5703125" style="168" bestFit="1" customWidth="1"/>
    <col min="4" max="4" width="8.28515625" style="168" customWidth="1"/>
    <col min="5" max="7" width="15" style="168" customWidth="1"/>
    <col min="8" max="10" width="15" style="168" hidden="1" customWidth="1"/>
    <col min="11" max="16384" width="9.140625" style="168"/>
  </cols>
  <sheetData>
    <row r="1" spans="1:11" x14ac:dyDescent="0.2">
      <c r="A1" s="163"/>
      <c r="B1" s="163"/>
      <c r="C1" s="165"/>
      <c r="D1" s="165"/>
      <c r="E1" s="164"/>
      <c r="F1" s="166"/>
      <c r="G1" s="454"/>
      <c r="H1" s="166"/>
      <c r="I1" s="166"/>
      <c r="J1" s="167"/>
    </row>
    <row r="2" spans="1:11" ht="16.5" customHeight="1" x14ac:dyDescent="0.25">
      <c r="A2" s="169"/>
      <c r="B2" s="788" t="s">
        <v>378</v>
      </c>
      <c r="C2" s="789"/>
      <c r="D2" s="170"/>
      <c r="E2" s="791" t="s">
        <v>369</v>
      </c>
      <c r="F2" s="792"/>
      <c r="G2" s="793"/>
      <c r="H2" s="450"/>
      <c r="I2" s="450"/>
      <c r="J2" s="171"/>
    </row>
    <row r="3" spans="1:11" ht="16.5" customHeight="1" x14ac:dyDescent="0.2">
      <c r="A3" s="169"/>
      <c r="B3" s="790"/>
      <c r="C3" s="789"/>
      <c r="D3" s="170"/>
      <c r="E3" s="782" t="s">
        <v>110</v>
      </c>
      <c r="F3" s="786"/>
      <c r="G3" s="787"/>
      <c r="H3" s="785" t="s">
        <v>111</v>
      </c>
      <c r="I3" s="786"/>
      <c r="J3" s="787"/>
    </row>
    <row r="4" spans="1:11" ht="16.5" customHeight="1" x14ac:dyDescent="0.2">
      <c r="A4" s="169"/>
      <c r="B4" s="425"/>
      <c r="C4" s="424"/>
      <c r="D4" s="170"/>
      <c r="E4" s="782" t="s">
        <v>390</v>
      </c>
      <c r="F4" s="783"/>
      <c r="G4" s="784"/>
      <c r="H4" s="785" t="s">
        <v>313</v>
      </c>
      <c r="I4" s="786"/>
      <c r="J4" s="787"/>
    </row>
    <row r="5" spans="1:11" ht="15.75" x14ac:dyDescent="0.25">
      <c r="A5" s="173"/>
      <c r="B5" s="203"/>
      <c r="C5" s="257"/>
      <c r="D5" s="22"/>
      <c r="E5" s="175"/>
      <c r="F5" s="110" t="s">
        <v>440</v>
      </c>
      <c r="G5" s="178"/>
      <c r="H5" s="177"/>
      <c r="I5" s="176" t="s">
        <v>393</v>
      </c>
      <c r="J5" s="178"/>
      <c r="K5" s="130"/>
    </row>
    <row r="6" spans="1:11" ht="9.9499999999999993" customHeight="1" x14ac:dyDescent="0.25">
      <c r="A6" s="169"/>
      <c r="B6" s="203"/>
      <c r="C6" s="257"/>
      <c r="D6" s="256"/>
      <c r="E6" s="172"/>
      <c r="F6" s="180"/>
      <c r="G6" s="181"/>
      <c r="H6" s="172"/>
      <c r="I6" s="180"/>
      <c r="J6" s="181"/>
      <c r="K6" s="130"/>
    </row>
    <row r="7" spans="1:11" ht="15.75" x14ac:dyDescent="0.2">
      <c r="A7" s="169"/>
      <c r="B7" s="169"/>
      <c r="C7" s="179"/>
      <c r="D7" s="182" t="s">
        <v>2</v>
      </c>
      <c r="E7" s="183" t="s">
        <v>187</v>
      </c>
      <c r="F7" s="182" t="s">
        <v>72</v>
      </c>
      <c r="G7" s="455" t="s">
        <v>112</v>
      </c>
      <c r="H7" s="183" t="s">
        <v>187</v>
      </c>
      <c r="I7" s="182" t="s">
        <v>72</v>
      </c>
      <c r="J7" s="184" t="s">
        <v>112</v>
      </c>
      <c r="K7" s="185"/>
    </row>
    <row r="8" spans="1:11" ht="15.75" x14ac:dyDescent="0.25">
      <c r="A8" s="173"/>
      <c r="B8" s="173"/>
      <c r="C8" s="174"/>
      <c r="D8" s="252" t="s">
        <v>373</v>
      </c>
      <c r="E8" s="186"/>
      <c r="F8" s="10"/>
      <c r="G8" s="187"/>
      <c r="H8" s="186"/>
      <c r="I8" s="10"/>
      <c r="J8" s="187"/>
    </row>
    <row r="9" spans="1:11" ht="15.75" x14ac:dyDescent="0.25">
      <c r="A9" s="169"/>
      <c r="B9" s="689" t="s">
        <v>113</v>
      </c>
      <c r="C9" s="12"/>
      <c r="D9" s="188"/>
      <c r="E9" s="317">
        <v>9262419</v>
      </c>
      <c r="F9" s="317">
        <v>16369695</v>
      </c>
      <c r="G9" s="320">
        <v>25632114</v>
      </c>
      <c r="H9" s="451"/>
      <c r="I9" s="317"/>
      <c r="J9" s="320"/>
    </row>
    <row r="10" spans="1:11" ht="15.75" x14ac:dyDescent="0.25">
      <c r="A10" s="169"/>
      <c r="B10" s="689" t="s">
        <v>36</v>
      </c>
      <c r="C10" s="12" t="s">
        <v>114</v>
      </c>
      <c r="D10" s="196" t="s">
        <v>354</v>
      </c>
      <c r="E10" s="317">
        <v>5143589</v>
      </c>
      <c r="F10" s="317">
        <v>3451788</v>
      </c>
      <c r="G10" s="320">
        <v>8595377</v>
      </c>
      <c r="H10" s="451"/>
      <c r="I10" s="317"/>
      <c r="J10" s="320"/>
    </row>
    <row r="11" spans="1:11" ht="15.75" x14ac:dyDescent="0.25">
      <c r="A11" s="169"/>
      <c r="B11" s="690" t="s">
        <v>576</v>
      </c>
      <c r="C11" s="8" t="s">
        <v>115</v>
      </c>
      <c r="D11" s="196"/>
      <c r="E11" s="318">
        <v>5135493</v>
      </c>
      <c r="F11" s="318">
        <v>2908432</v>
      </c>
      <c r="G11" s="319">
        <v>8043925</v>
      </c>
      <c r="H11" s="452"/>
      <c r="I11" s="318"/>
      <c r="J11" s="319"/>
    </row>
    <row r="12" spans="1:11" ht="15.75" x14ac:dyDescent="0.25">
      <c r="A12" s="169"/>
      <c r="B12" s="691" t="s">
        <v>577</v>
      </c>
      <c r="C12" s="8" t="s">
        <v>116</v>
      </c>
      <c r="D12" s="197"/>
      <c r="E12" s="318">
        <v>162824</v>
      </c>
      <c r="F12" s="318">
        <v>0</v>
      </c>
      <c r="G12" s="319">
        <v>162824</v>
      </c>
      <c r="H12" s="452"/>
      <c r="I12" s="318"/>
      <c r="J12" s="319"/>
    </row>
    <row r="13" spans="1:11" ht="15.75" x14ac:dyDescent="0.25">
      <c r="A13" s="169"/>
      <c r="B13" s="691" t="s">
        <v>578</v>
      </c>
      <c r="C13" s="8" t="s">
        <v>117</v>
      </c>
      <c r="D13" s="197"/>
      <c r="E13" s="318">
        <v>0</v>
      </c>
      <c r="F13" s="318">
        <v>0</v>
      </c>
      <c r="G13" s="319">
        <v>0</v>
      </c>
      <c r="H13" s="452"/>
      <c r="I13" s="318"/>
      <c r="J13" s="319"/>
    </row>
    <row r="14" spans="1:11" ht="15.75" x14ac:dyDescent="0.25">
      <c r="A14" s="169"/>
      <c r="B14" s="692" t="s">
        <v>579</v>
      </c>
      <c r="C14" s="8" t="s">
        <v>118</v>
      </c>
      <c r="D14" s="197"/>
      <c r="E14" s="318">
        <v>4972669</v>
      </c>
      <c r="F14" s="318">
        <v>2908432</v>
      </c>
      <c r="G14" s="319">
        <v>7881101</v>
      </c>
      <c r="H14" s="452"/>
      <c r="I14" s="318"/>
      <c r="J14" s="319"/>
    </row>
    <row r="15" spans="1:11" ht="15.75" x14ac:dyDescent="0.25">
      <c r="A15" s="169"/>
      <c r="B15" s="693" t="s">
        <v>580</v>
      </c>
      <c r="C15" s="8" t="s">
        <v>119</v>
      </c>
      <c r="D15" s="197"/>
      <c r="E15" s="318">
        <v>6579</v>
      </c>
      <c r="F15" s="318">
        <v>98293</v>
      </c>
      <c r="G15" s="319">
        <v>104872</v>
      </c>
      <c r="H15" s="452"/>
      <c r="I15" s="318"/>
      <c r="J15" s="319"/>
    </row>
    <row r="16" spans="1:11" ht="15.75" x14ac:dyDescent="0.25">
      <c r="A16" s="169"/>
      <c r="B16" s="691" t="s">
        <v>581</v>
      </c>
      <c r="C16" s="8" t="s">
        <v>120</v>
      </c>
      <c r="D16" s="197"/>
      <c r="E16" s="318">
        <v>6579</v>
      </c>
      <c r="F16" s="318">
        <v>98293</v>
      </c>
      <c r="G16" s="319">
        <v>104872</v>
      </c>
      <c r="H16" s="452"/>
      <c r="I16" s="318"/>
      <c r="J16" s="319"/>
    </row>
    <row r="17" spans="1:10" ht="15.75" x14ac:dyDescent="0.25">
      <c r="A17" s="169"/>
      <c r="B17" s="691" t="s">
        <v>582</v>
      </c>
      <c r="C17" s="8" t="s">
        <v>121</v>
      </c>
      <c r="D17" s="197"/>
      <c r="E17" s="318">
        <v>0</v>
      </c>
      <c r="F17" s="318">
        <v>0</v>
      </c>
      <c r="G17" s="319">
        <v>0</v>
      </c>
      <c r="H17" s="452"/>
      <c r="I17" s="318"/>
      <c r="J17" s="319"/>
    </row>
    <row r="18" spans="1:10" ht="15.75" x14ac:dyDescent="0.25">
      <c r="A18" s="169"/>
      <c r="B18" s="693" t="s">
        <v>583</v>
      </c>
      <c r="C18" s="8" t="s">
        <v>122</v>
      </c>
      <c r="D18" s="197"/>
      <c r="E18" s="318">
        <v>1517</v>
      </c>
      <c r="F18" s="318">
        <v>445063</v>
      </c>
      <c r="G18" s="319">
        <v>446580</v>
      </c>
      <c r="H18" s="452"/>
      <c r="I18" s="318"/>
      <c r="J18" s="319"/>
    </row>
    <row r="19" spans="1:10" ht="15.75" x14ac:dyDescent="0.25">
      <c r="A19" s="169"/>
      <c r="B19" s="691" t="s">
        <v>584</v>
      </c>
      <c r="C19" s="8" t="s">
        <v>123</v>
      </c>
      <c r="D19" s="197"/>
      <c r="E19" s="318">
        <v>1517</v>
      </c>
      <c r="F19" s="318">
        <v>445063</v>
      </c>
      <c r="G19" s="319">
        <v>446580</v>
      </c>
      <c r="H19" s="452"/>
      <c r="I19" s="318"/>
      <c r="J19" s="319"/>
    </row>
    <row r="20" spans="1:10" ht="15.75" x14ac:dyDescent="0.25">
      <c r="A20" s="169"/>
      <c r="B20" s="691" t="s">
        <v>585</v>
      </c>
      <c r="C20" s="8" t="s">
        <v>124</v>
      </c>
      <c r="D20" s="197"/>
      <c r="E20" s="318">
        <v>0</v>
      </c>
      <c r="F20" s="318">
        <v>0</v>
      </c>
      <c r="G20" s="319">
        <v>0</v>
      </c>
      <c r="H20" s="452"/>
      <c r="I20" s="318"/>
      <c r="J20" s="319"/>
    </row>
    <row r="21" spans="1:10" ht="15.75" x14ac:dyDescent="0.25">
      <c r="A21" s="169"/>
      <c r="B21" s="693" t="s">
        <v>586</v>
      </c>
      <c r="C21" s="8" t="s">
        <v>125</v>
      </c>
      <c r="D21" s="197"/>
      <c r="E21" s="318">
        <v>0</v>
      </c>
      <c r="F21" s="318">
        <v>0</v>
      </c>
      <c r="G21" s="319">
        <v>0</v>
      </c>
      <c r="H21" s="452"/>
      <c r="I21" s="318"/>
      <c r="J21" s="319"/>
    </row>
    <row r="22" spans="1:10" ht="15.75" x14ac:dyDescent="0.25">
      <c r="A22" s="169"/>
      <c r="B22" s="693" t="s">
        <v>587</v>
      </c>
      <c r="C22" s="8" t="s">
        <v>126</v>
      </c>
      <c r="D22" s="197"/>
      <c r="E22" s="318">
        <v>0</v>
      </c>
      <c r="F22" s="318">
        <v>0</v>
      </c>
      <c r="G22" s="319">
        <v>0</v>
      </c>
      <c r="H22" s="452"/>
      <c r="I22" s="318"/>
      <c r="J22" s="319"/>
    </row>
    <row r="23" spans="1:10" ht="15.75" x14ac:dyDescent="0.25">
      <c r="A23" s="169"/>
      <c r="B23" s="691" t="s">
        <v>588</v>
      </c>
      <c r="C23" s="8" t="s">
        <v>127</v>
      </c>
      <c r="D23" s="197"/>
      <c r="E23" s="318">
        <v>0</v>
      </c>
      <c r="F23" s="318">
        <v>0</v>
      </c>
      <c r="G23" s="319">
        <v>0</v>
      </c>
      <c r="H23" s="452"/>
      <c r="I23" s="318"/>
      <c r="J23" s="319"/>
    </row>
    <row r="24" spans="1:10" ht="15.75" x14ac:dyDescent="0.25">
      <c r="A24" s="169"/>
      <c r="B24" s="691" t="s">
        <v>589</v>
      </c>
      <c r="C24" s="8" t="s">
        <v>128</v>
      </c>
      <c r="D24" s="197"/>
      <c r="E24" s="318">
        <v>0</v>
      </c>
      <c r="F24" s="318">
        <v>0</v>
      </c>
      <c r="G24" s="319">
        <v>0</v>
      </c>
      <c r="H24" s="452"/>
      <c r="I24" s="318"/>
      <c r="J24" s="319"/>
    </row>
    <row r="25" spans="1:10" ht="15.75" x14ac:dyDescent="0.25">
      <c r="A25" s="169"/>
      <c r="B25" s="693" t="s">
        <v>590</v>
      </c>
      <c r="C25" s="8" t="s">
        <v>129</v>
      </c>
      <c r="D25" s="197"/>
      <c r="E25" s="318">
        <v>0</v>
      </c>
      <c r="F25" s="318">
        <v>0</v>
      </c>
      <c r="G25" s="319">
        <v>0</v>
      </c>
      <c r="H25" s="452"/>
      <c r="I25" s="318"/>
      <c r="J25" s="319"/>
    </row>
    <row r="26" spans="1:10" ht="15.75" x14ac:dyDescent="0.25">
      <c r="A26" s="169"/>
      <c r="B26" s="693" t="s">
        <v>591</v>
      </c>
      <c r="C26" s="8" t="s">
        <v>130</v>
      </c>
      <c r="D26" s="197"/>
      <c r="E26" s="318">
        <v>0</v>
      </c>
      <c r="F26" s="318">
        <v>0</v>
      </c>
      <c r="G26" s="319">
        <v>0</v>
      </c>
      <c r="H26" s="452"/>
      <c r="I26" s="318"/>
      <c r="J26" s="319"/>
    </row>
    <row r="27" spans="1:10" ht="15.75" x14ac:dyDescent="0.25">
      <c r="A27" s="6"/>
      <c r="B27" s="689" t="s">
        <v>38</v>
      </c>
      <c r="C27" s="12" t="s">
        <v>131</v>
      </c>
      <c r="D27" s="196" t="s">
        <v>354</v>
      </c>
      <c r="E27" s="317">
        <v>2442346</v>
      </c>
      <c r="F27" s="317">
        <v>1355417</v>
      </c>
      <c r="G27" s="320">
        <v>3797763</v>
      </c>
      <c r="H27" s="451"/>
      <c r="I27" s="317"/>
      <c r="J27" s="320"/>
    </row>
    <row r="28" spans="1:10" ht="15.75" x14ac:dyDescent="0.25">
      <c r="A28" s="6"/>
      <c r="B28" s="693" t="s">
        <v>592</v>
      </c>
      <c r="C28" s="8" t="s">
        <v>132</v>
      </c>
      <c r="D28" s="198"/>
      <c r="E28" s="318">
        <v>2442346</v>
      </c>
      <c r="F28" s="318">
        <v>1355417</v>
      </c>
      <c r="G28" s="319">
        <v>3797763</v>
      </c>
      <c r="H28" s="452"/>
      <c r="I28" s="318"/>
      <c r="J28" s="319"/>
    </row>
    <row r="29" spans="1:10" ht="15.75" x14ac:dyDescent="0.25">
      <c r="A29" s="6"/>
      <c r="B29" s="691" t="s">
        <v>593</v>
      </c>
      <c r="C29" s="8" t="s">
        <v>334</v>
      </c>
      <c r="D29" s="197"/>
      <c r="E29" s="318">
        <v>256781</v>
      </c>
      <c r="F29" s="318">
        <v>1355417</v>
      </c>
      <c r="G29" s="319">
        <v>1612198</v>
      </c>
      <c r="H29" s="452"/>
      <c r="I29" s="318"/>
      <c r="J29" s="319"/>
    </row>
    <row r="30" spans="1:10" ht="15.75" x14ac:dyDescent="0.25">
      <c r="A30" s="6"/>
      <c r="B30" s="691" t="s">
        <v>594</v>
      </c>
      <c r="C30" s="8" t="s">
        <v>133</v>
      </c>
      <c r="D30" s="197"/>
      <c r="E30" s="318">
        <v>0</v>
      </c>
      <c r="F30" s="318">
        <v>0</v>
      </c>
      <c r="G30" s="319">
        <v>0</v>
      </c>
      <c r="H30" s="452"/>
      <c r="I30" s="318"/>
      <c r="J30" s="319"/>
    </row>
    <row r="31" spans="1:10" ht="15.75" x14ac:dyDescent="0.25">
      <c r="A31" s="6"/>
      <c r="B31" s="691" t="s">
        <v>595</v>
      </c>
      <c r="C31" s="8" t="s">
        <v>134</v>
      </c>
      <c r="D31" s="197"/>
      <c r="E31" s="318">
        <v>1433</v>
      </c>
      <c r="F31" s="318">
        <v>0</v>
      </c>
      <c r="G31" s="319">
        <v>1433</v>
      </c>
      <c r="H31" s="452"/>
      <c r="I31" s="318"/>
      <c r="J31" s="319"/>
    </row>
    <row r="32" spans="1:10" ht="15.75" x14ac:dyDescent="0.25">
      <c r="A32" s="6"/>
      <c r="B32" s="691" t="s">
        <v>596</v>
      </c>
      <c r="C32" s="8" t="s">
        <v>135</v>
      </c>
      <c r="D32" s="197"/>
      <c r="E32" s="318">
        <v>0</v>
      </c>
      <c r="F32" s="318">
        <v>0</v>
      </c>
      <c r="G32" s="319">
        <v>0</v>
      </c>
      <c r="H32" s="452"/>
      <c r="I32" s="318"/>
      <c r="J32" s="319"/>
    </row>
    <row r="33" spans="1:10" ht="15.75" x14ac:dyDescent="0.25">
      <c r="A33" s="6"/>
      <c r="B33" s="691" t="s">
        <v>597</v>
      </c>
      <c r="C33" s="8" t="s">
        <v>136</v>
      </c>
      <c r="D33" s="197"/>
      <c r="E33" s="318">
        <v>0</v>
      </c>
      <c r="F33" s="318">
        <v>0</v>
      </c>
      <c r="G33" s="319">
        <v>0</v>
      </c>
      <c r="H33" s="452"/>
      <c r="I33" s="318"/>
      <c r="J33" s="319"/>
    </row>
    <row r="34" spans="1:10" ht="15.75" x14ac:dyDescent="0.25">
      <c r="A34" s="6"/>
      <c r="B34" s="691" t="s">
        <v>598</v>
      </c>
      <c r="C34" s="19" t="s">
        <v>335</v>
      </c>
      <c r="D34" s="197"/>
      <c r="E34" s="318">
        <v>1378439</v>
      </c>
      <c r="F34" s="318">
        <v>0</v>
      </c>
      <c r="G34" s="319">
        <v>1378439</v>
      </c>
      <c r="H34" s="452"/>
      <c r="I34" s="318"/>
      <c r="J34" s="319"/>
    </row>
    <row r="35" spans="1:10" ht="15.75" x14ac:dyDescent="0.25">
      <c r="A35" s="6"/>
      <c r="B35" s="691" t="s">
        <v>599</v>
      </c>
      <c r="C35" s="124" t="s">
        <v>137</v>
      </c>
      <c r="D35" s="197"/>
      <c r="E35" s="318">
        <v>4084</v>
      </c>
      <c r="F35" s="318">
        <v>0</v>
      </c>
      <c r="G35" s="319">
        <v>4084</v>
      </c>
      <c r="H35" s="452"/>
      <c r="I35" s="318"/>
      <c r="J35" s="319"/>
    </row>
    <row r="36" spans="1:10" ht="15.75" x14ac:dyDescent="0.25">
      <c r="A36" s="6"/>
      <c r="B36" s="691" t="s">
        <v>600</v>
      </c>
      <c r="C36" s="8" t="s">
        <v>138</v>
      </c>
      <c r="D36" s="197"/>
      <c r="E36" s="318">
        <v>780088</v>
      </c>
      <c r="F36" s="318">
        <v>0</v>
      </c>
      <c r="G36" s="319">
        <v>780088</v>
      </c>
      <c r="H36" s="452"/>
      <c r="I36" s="318"/>
      <c r="J36" s="319"/>
    </row>
    <row r="37" spans="1:10" ht="15.75" x14ac:dyDescent="0.25">
      <c r="A37" s="6"/>
      <c r="B37" s="691" t="s">
        <v>601</v>
      </c>
      <c r="C37" s="19" t="s">
        <v>336</v>
      </c>
      <c r="D37" s="197"/>
      <c r="E37" s="318">
        <v>1686</v>
      </c>
      <c r="F37" s="318">
        <v>0</v>
      </c>
      <c r="G37" s="319">
        <v>1686</v>
      </c>
      <c r="H37" s="452"/>
      <c r="I37" s="318"/>
      <c r="J37" s="319"/>
    </row>
    <row r="38" spans="1:10" ht="15.75" x14ac:dyDescent="0.25">
      <c r="A38" s="6"/>
      <c r="B38" s="691" t="s">
        <v>602</v>
      </c>
      <c r="C38" s="19" t="s">
        <v>190</v>
      </c>
      <c r="D38" s="197"/>
      <c r="E38" s="318">
        <v>0</v>
      </c>
      <c r="F38" s="318">
        <v>0</v>
      </c>
      <c r="G38" s="319">
        <v>0</v>
      </c>
      <c r="H38" s="452"/>
      <c r="I38" s="318"/>
      <c r="J38" s="319"/>
    </row>
    <row r="39" spans="1:10" ht="15.75" x14ac:dyDescent="0.25">
      <c r="A39" s="6"/>
      <c r="B39" s="691" t="s">
        <v>603</v>
      </c>
      <c r="C39" s="8" t="s">
        <v>191</v>
      </c>
      <c r="D39" s="197"/>
      <c r="E39" s="318">
        <v>0</v>
      </c>
      <c r="F39" s="318">
        <v>0</v>
      </c>
      <c r="G39" s="319">
        <v>0</v>
      </c>
      <c r="H39" s="452"/>
      <c r="I39" s="318"/>
      <c r="J39" s="319"/>
    </row>
    <row r="40" spans="1:10" ht="15.75" x14ac:dyDescent="0.25">
      <c r="A40" s="6"/>
      <c r="B40" s="691" t="s">
        <v>604</v>
      </c>
      <c r="C40" s="8" t="s">
        <v>139</v>
      </c>
      <c r="D40" s="197"/>
      <c r="E40" s="318">
        <v>19835</v>
      </c>
      <c r="F40" s="318">
        <v>0</v>
      </c>
      <c r="G40" s="319">
        <v>19835</v>
      </c>
      <c r="H40" s="452"/>
      <c r="I40" s="318"/>
      <c r="J40" s="319"/>
    </row>
    <row r="41" spans="1:10" ht="15.75" x14ac:dyDescent="0.25">
      <c r="A41" s="6"/>
      <c r="B41" s="693" t="s">
        <v>605</v>
      </c>
      <c r="C41" s="8" t="s">
        <v>140</v>
      </c>
      <c r="D41" s="197"/>
      <c r="E41" s="318">
        <v>0</v>
      </c>
      <c r="F41" s="318">
        <v>0</v>
      </c>
      <c r="G41" s="319">
        <v>0</v>
      </c>
      <c r="H41" s="452"/>
      <c r="I41" s="318"/>
      <c r="J41" s="319"/>
    </row>
    <row r="42" spans="1:10" ht="15.75" x14ac:dyDescent="0.25">
      <c r="A42" s="6"/>
      <c r="B42" s="691" t="s">
        <v>606</v>
      </c>
      <c r="C42" s="8" t="s">
        <v>141</v>
      </c>
      <c r="D42" s="197"/>
      <c r="E42" s="318">
        <v>0</v>
      </c>
      <c r="F42" s="318">
        <v>0</v>
      </c>
      <c r="G42" s="319">
        <v>0</v>
      </c>
      <c r="H42" s="452"/>
      <c r="I42" s="318"/>
      <c r="J42" s="319"/>
    </row>
    <row r="43" spans="1:10" ht="15.75" x14ac:dyDescent="0.25">
      <c r="A43" s="6"/>
      <c r="B43" s="691" t="s">
        <v>607</v>
      </c>
      <c r="C43" s="8" t="s">
        <v>142</v>
      </c>
      <c r="D43" s="197"/>
      <c r="E43" s="318">
        <v>0</v>
      </c>
      <c r="F43" s="318">
        <v>0</v>
      </c>
      <c r="G43" s="319">
        <v>0</v>
      </c>
      <c r="H43" s="452"/>
      <c r="I43" s="318"/>
      <c r="J43" s="319"/>
    </row>
    <row r="44" spans="1:10" ht="15.75" x14ac:dyDescent="0.25">
      <c r="A44" s="6"/>
      <c r="B44" s="689" t="s">
        <v>50</v>
      </c>
      <c r="C44" s="12" t="s">
        <v>143</v>
      </c>
      <c r="D44" s="196"/>
      <c r="E44" s="317">
        <v>1676484</v>
      </c>
      <c r="F44" s="317">
        <v>11562490</v>
      </c>
      <c r="G44" s="320">
        <v>13238974</v>
      </c>
      <c r="H44" s="451"/>
      <c r="I44" s="317"/>
      <c r="J44" s="320"/>
    </row>
    <row r="45" spans="1:10" ht="15.75" x14ac:dyDescent="0.25">
      <c r="A45" s="6"/>
      <c r="B45" s="694" t="s">
        <v>52</v>
      </c>
      <c r="C45" s="155" t="s">
        <v>222</v>
      </c>
      <c r="D45" s="199"/>
      <c r="E45" s="318">
        <v>214000</v>
      </c>
      <c r="F45" s="318">
        <v>2941025</v>
      </c>
      <c r="G45" s="319">
        <v>3155025</v>
      </c>
      <c r="H45" s="452"/>
      <c r="I45" s="318"/>
      <c r="J45" s="319"/>
    </row>
    <row r="46" spans="1:10" ht="15.75" x14ac:dyDescent="0.25">
      <c r="A46" s="6"/>
      <c r="B46" s="694" t="s">
        <v>203</v>
      </c>
      <c r="C46" s="155" t="s">
        <v>223</v>
      </c>
      <c r="D46" s="199"/>
      <c r="E46" s="318">
        <v>214000</v>
      </c>
      <c r="F46" s="318">
        <v>344021</v>
      </c>
      <c r="G46" s="319">
        <v>558021</v>
      </c>
      <c r="H46" s="452"/>
      <c r="I46" s="318"/>
      <c r="J46" s="319"/>
    </row>
    <row r="47" spans="1:10" ht="15.75" x14ac:dyDescent="0.25">
      <c r="A47" s="6"/>
      <c r="B47" s="694" t="s">
        <v>204</v>
      </c>
      <c r="C47" s="155" t="s">
        <v>224</v>
      </c>
      <c r="D47" s="199"/>
      <c r="E47" s="318">
        <v>0</v>
      </c>
      <c r="F47" s="318">
        <v>2597004</v>
      </c>
      <c r="G47" s="319">
        <v>2597004</v>
      </c>
      <c r="H47" s="452"/>
      <c r="I47" s="318"/>
      <c r="J47" s="319"/>
    </row>
    <row r="48" spans="1:10" ht="15.75" x14ac:dyDescent="0.25">
      <c r="A48" s="6"/>
      <c r="B48" s="694" t="s">
        <v>205</v>
      </c>
      <c r="C48" s="155" t="s">
        <v>225</v>
      </c>
      <c r="D48" s="199"/>
      <c r="E48" s="318">
        <v>0</v>
      </c>
      <c r="F48" s="318">
        <v>0</v>
      </c>
      <c r="G48" s="319">
        <v>0</v>
      </c>
      <c r="H48" s="452"/>
      <c r="I48" s="318"/>
      <c r="J48" s="319"/>
    </row>
    <row r="49" spans="1:10" ht="15.75" x14ac:dyDescent="0.25">
      <c r="A49" s="6"/>
      <c r="B49" s="694" t="s">
        <v>54</v>
      </c>
      <c r="C49" s="155" t="s">
        <v>210</v>
      </c>
      <c r="D49" s="199"/>
      <c r="E49" s="318">
        <v>1462484</v>
      </c>
      <c r="F49" s="318">
        <v>8621465</v>
      </c>
      <c r="G49" s="319">
        <v>10083949</v>
      </c>
      <c r="H49" s="452"/>
      <c r="I49" s="318"/>
      <c r="J49" s="319"/>
    </row>
    <row r="50" spans="1:10" ht="15.75" x14ac:dyDescent="0.25">
      <c r="A50" s="6"/>
      <c r="B50" s="693" t="s">
        <v>226</v>
      </c>
      <c r="C50" s="8" t="s">
        <v>199</v>
      </c>
      <c r="D50" s="199"/>
      <c r="E50" s="318">
        <v>1462484</v>
      </c>
      <c r="F50" s="318">
        <v>8034169</v>
      </c>
      <c r="G50" s="319">
        <v>9496653</v>
      </c>
      <c r="H50" s="452"/>
      <c r="I50" s="318"/>
      <c r="J50" s="319"/>
    </row>
    <row r="51" spans="1:10" ht="15.75" x14ac:dyDescent="0.25">
      <c r="A51" s="6"/>
      <c r="B51" s="693" t="s">
        <v>227</v>
      </c>
      <c r="C51" s="8" t="s">
        <v>144</v>
      </c>
      <c r="D51" s="197"/>
      <c r="E51" s="318">
        <v>296556</v>
      </c>
      <c r="F51" s="318">
        <v>4551404</v>
      </c>
      <c r="G51" s="319">
        <v>4847960</v>
      </c>
      <c r="H51" s="452"/>
      <c r="I51" s="318"/>
      <c r="J51" s="319"/>
    </row>
    <row r="52" spans="1:10" ht="15.75" x14ac:dyDescent="0.25">
      <c r="A52" s="6"/>
      <c r="B52" s="693" t="s">
        <v>228</v>
      </c>
      <c r="C52" s="8" t="s">
        <v>145</v>
      </c>
      <c r="D52" s="197"/>
      <c r="E52" s="318">
        <v>1165928</v>
      </c>
      <c r="F52" s="318">
        <v>3482765</v>
      </c>
      <c r="G52" s="319">
        <v>4648693</v>
      </c>
      <c r="H52" s="452"/>
      <c r="I52" s="318"/>
      <c r="J52" s="319"/>
    </row>
    <row r="53" spans="1:10" ht="15.75" x14ac:dyDescent="0.25">
      <c r="A53" s="6"/>
      <c r="B53" s="693" t="s">
        <v>229</v>
      </c>
      <c r="C53" s="8" t="s">
        <v>343</v>
      </c>
      <c r="D53" s="197"/>
      <c r="E53" s="318">
        <v>0</v>
      </c>
      <c r="F53" s="318">
        <v>587296</v>
      </c>
      <c r="G53" s="319">
        <v>587296</v>
      </c>
      <c r="H53" s="452"/>
      <c r="I53" s="318"/>
      <c r="J53" s="319"/>
    </row>
    <row r="54" spans="1:10" ht="15.75" x14ac:dyDescent="0.25">
      <c r="A54" s="6"/>
      <c r="B54" s="693" t="s">
        <v>56</v>
      </c>
      <c r="C54" s="8" t="s">
        <v>74</v>
      </c>
      <c r="D54" s="197"/>
      <c r="E54" s="318">
        <v>0</v>
      </c>
      <c r="F54" s="318">
        <v>0</v>
      </c>
      <c r="G54" s="319">
        <v>0</v>
      </c>
      <c r="H54" s="452"/>
      <c r="I54" s="318"/>
      <c r="J54" s="319"/>
    </row>
    <row r="55" spans="1:10" ht="15.75" x14ac:dyDescent="0.25">
      <c r="A55" s="6"/>
      <c r="B55" s="689" t="s">
        <v>146</v>
      </c>
      <c r="C55" s="189"/>
      <c r="D55" s="197"/>
      <c r="E55" s="317">
        <v>443297096</v>
      </c>
      <c r="F55" s="317">
        <v>57819003</v>
      </c>
      <c r="G55" s="320">
        <v>501116099</v>
      </c>
      <c r="H55" s="451"/>
      <c r="I55" s="317"/>
      <c r="J55" s="320"/>
    </row>
    <row r="56" spans="1:10" ht="15.75" x14ac:dyDescent="0.25">
      <c r="A56" s="6"/>
      <c r="B56" s="689" t="s">
        <v>61</v>
      </c>
      <c r="C56" s="12" t="s">
        <v>147</v>
      </c>
      <c r="D56" s="197"/>
      <c r="E56" s="317">
        <v>3702916</v>
      </c>
      <c r="F56" s="317">
        <v>1962452</v>
      </c>
      <c r="G56" s="320">
        <v>5665368</v>
      </c>
      <c r="H56" s="451"/>
      <c r="I56" s="317"/>
      <c r="J56" s="320"/>
    </row>
    <row r="57" spans="1:10" ht="15.75" x14ac:dyDescent="0.25">
      <c r="A57" s="6"/>
      <c r="B57" s="693" t="s">
        <v>608</v>
      </c>
      <c r="C57" s="8" t="s">
        <v>148</v>
      </c>
      <c r="D57" s="197"/>
      <c r="E57" s="318">
        <v>0</v>
      </c>
      <c r="F57" s="318">
        <v>0</v>
      </c>
      <c r="G57" s="319">
        <v>0</v>
      </c>
      <c r="H57" s="452"/>
      <c r="I57" s="318"/>
      <c r="J57" s="319"/>
    </row>
    <row r="58" spans="1:10" ht="15.75" x14ac:dyDescent="0.25">
      <c r="A58" s="6"/>
      <c r="B58" s="693" t="s">
        <v>609</v>
      </c>
      <c r="C58" s="8" t="s">
        <v>149</v>
      </c>
      <c r="D58" s="197"/>
      <c r="E58" s="318">
        <v>0</v>
      </c>
      <c r="F58" s="318">
        <v>0</v>
      </c>
      <c r="G58" s="319">
        <v>0</v>
      </c>
      <c r="H58" s="452"/>
      <c r="I58" s="318"/>
      <c r="J58" s="319"/>
    </row>
    <row r="59" spans="1:10" ht="15.75" x14ac:dyDescent="0.25">
      <c r="A59" s="6"/>
      <c r="B59" s="693" t="s">
        <v>610</v>
      </c>
      <c r="C59" s="8" t="s">
        <v>150</v>
      </c>
      <c r="D59" s="197"/>
      <c r="E59" s="318">
        <v>2596097</v>
      </c>
      <c r="F59" s="318">
        <v>222802</v>
      </c>
      <c r="G59" s="319">
        <v>2818899</v>
      </c>
      <c r="H59" s="452"/>
      <c r="I59" s="318"/>
      <c r="J59" s="319"/>
    </row>
    <row r="60" spans="1:10" ht="15.75" x14ac:dyDescent="0.25">
      <c r="A60" s="6"/>
      <c r="B60" s="693" t="s">
        <v>611</v>
      </c>
      <c r="C60" s="8" t="s">
        <v>151</v>
      </c>
      <c r="D60" s="197"/>
      <c r="E60" s="318">
        <v>1105298</v>
      </c>
      <c r="F60" s="318">
        <v>124830</v>
      </c>
      <c r="G60" s="319">
        <v>1230128</v>
      </c>
      <c r="H60" s="452"/>
      <c r="I60" s="318"/>
      <c r="J60" s="319"/>
    </row>
    <row r="61" spans="1:10" ht="15.75" x14ac:dyDescent="0.25">
      <c r="A61" s="6"/>
      <c r="B61" s="693" t="s">
        <v>612</v>
      </c>
      <c r="C61" s="8" t="s">
        <v>152</v>
      </c>
      <c r="D61" s="197"/>
      <c r="E61" s="318">
        <v>0</v>
      </c>
      <c r="F61" s="318">
        <v>0</v>
      </c>
      <c r="G61" s="319">
        <v>0</v>
      </c>
      <c r="H61" s="452"/>
      <c r="I61" s="318"/>
      <c r="J61" s="319"/>
    </row>
    <row r="62" spans="1:10" ht="15.75" x14ac:dyDescent="0.25">
      <c r="A62" s="6"/>
      <c r="B62" s="693" t="s">
        <v>613</v>
      </c>
      <c r="C62" s="8" t="s">
        <v>153</v>
      </c>
      <c r="D62" s="197"/>
      <c r="E62" s="318">
        <v>0</v>
      </c>
      <c r="F62" s="318">
        <v>0</v>
      </c>
      <c r="G62" s="319">
        <v>0</v>
      </c>
      <c r="H62" s="452"/>
      <c r="I62" s="318"/>
      <c r="J62" s="319"/>
    </row>
    <row r="63" spans="1:10" ht="15.75" x14ac:dyDescent="0.25">
      <c r="A63" s="6"/>
      <c r="B63" s="693" t="s">
        <v>614</v>
      </c>
      <c r="C63" s="8" t="s">
        <v>154</v>
      </c>
      <c r="D63" s="197"/>
      <c r="E63" s="318">
        <v>1517</v>
      </c>
      <c r="F63" s="318">
        <v>185706</v>
      </c>
      <c r="G63" s="319">
        <v>187223</v>
      </c>
      <c r="H63" s="452"/>
      <c r="I63" s="318"/>
      <c r="J63" s="319"/>
    </row>
    <row r="64" spans="1:10" ht="15.75" x14ac:dyDescent="0.25">
      <c r="A64" s="6"/>
      <c r="B64" s="693" t="s">
        <v>615</v>
      </c>
      <c r="C64" s="8" t="s">
        <v>155</v>
      </c>
      <c r="D64" s="197"/>
      <c r="E64" s="318">
        <v>4</v>
      </c>
      <c r="F64" s="318">
        <v>1429114</v>
      </c>
      <c r="G64" s="319">
        <v>1429118</v>
      </c>
      <c r="H64" s="452"/>
      <c r="I64" s="318"/>
      <c r="J64" s="319"/>
    </row>
    <row r="65" spans="1:10" ht="15.75" x14ac:dyDescent="0.25">
      <c r="A65" s="6"/>
      <c r="B65" s="689" t="s">
        <v>62</v>
      </c>
      <c r="C65" s="12" t="s">
        <v>156</v>
      </c>
      <c r="D65" s="197"/>
      <c r="E65" s="317">
        <v>439594180</v>
      </c>
      <c r="F65" s="317">
        <v>55797185</v>
      </c>
      <c r="G65" s="320">
        <v>495391365</v>
      </c>
      <c r="H65" s="451"/>
      <c r="I65" s="317"/>
      <c r="J65" s="320"/>
    </row>
    <row r="66" spans="1:10" ht="15.75" x14ac:dyDescent="0.25">
      <c r="A66" s="6"/>
      <c r="B66" s="690" t="s">
        <v>616</v>
      </c>
      <c r="C66" s="8" t="s">
        <v>157</v>
      </c>
      <c r="D66" s="197"/>
      <c r="E66" s="318">
        <v>17495</v>
      </c>
      <c r="F66" s="318">
        <v>0</v>
      </c>
      <c r="G66" s="319">
        <v>17495</v>
      </c>
      <c r="H66" s="452"/>
      <c r="I66" s="318"/>
      <c r="J66" s="319"/>
    </row>
    <row r="67" spans="1:10" ht="15.75" x14ac:dyDescent="0.25">
      <c r="A67" s="6"/>
      <c r="B67" s="693" t="s">
        <v>617</v>
      </c>
      <c r="C67" s="8" t="s">
        <v>158</v>
      </c>
      <c r="D67" s="197"/>
      <c r="E67" s="318">
        <v>152807563</v>
      </c>
      <c r="F67" s="318">
        <v>10623314</v>
      </c>
      <c r="G67" s="319">
        <v>163430877</v>
      </c>
      <c r="H67" s="452"/>
      <c r="I67" s="318"/>
      <c r="J67" s="319"/>
    </row>
    <row r="68" spans="1:10" ht="15.75" x14ac:dyDescent="0.25">
      <c r="A68" s="6"/>
      <c r="B68" s="690" t="s">
        <v>618</v>
      </c>
      <c r="C68" s="8" t="s">
        <v>159</v>
      </c>
      <c r="D68" s="197"/>
      <c r="E68" s="318">
        <v>4579706</v>
      </c>
      <c r="F68" s="318">
        <v>857733</v>
      </c>
      <c r="G68" s="319">
        <v>5437439</v>
      </c>
      <c r="H68" s="452"/>
      <c r="I68" s="318"/>
      <c r="J68" s="319"/>
    </row>
    <row r="69" spans="1:10" ht="15.75" x14ac:dyDescent="0.25">
      <c r="A69" s="6"/>
      <c r="B69" s="693" t="s">
        <v>619</v>
      </c>
      <c r="C69" s="8" t="s">
        <v>160</v>
      </c>
      <c r="D69" s="197"/>
      <c r="E69" s="318">
        <v>0</v>
      </c>
      <c r="F69" s="318">
        <v>0</v>
      </c>
      <c r="G69" s="319">
        <v>0</v>
      </c>
      <c r="H69" s="452"/>
      <c r="I69" s="318"/>
      <c r="J69" s="319"/>
    </row>
    <row r="70" spans="1:10" ht="15.75" x14ac:dyDescent="0.25">
      <c r="A70" s="6"/>
      <c r="B70" s="690" t="s">
        <v>620</v>
      </c>
      <c r="C70" s="8" t="s">
        <v>161</v>
      </c>
      <c r="D70" s="197"/>
      <c r="E70" s="318">
        <v>74934398</v>
      </c>
      <c r="F70" s="318">
        <v>935577</v>
      </c>
      <c r="G70" s="319">
        <v>75869975</v>
      </c>
      <c r="H70" s="452"/>
      <c r="I70" s="318"/>
      <c r="J70" s="319"/>
    </row>
    <row r="71" spans="1:10" ht="15.75" x14ac:dyDescent="0.25">
      <c r="A71" s="6"/>
      <c r="B71" s="693" t="s">
        <v>621</v>
      </c>
      <c r="C71" s="8" t="s">
        <v>162</v>
      </c>
      <c r="D71" s="197"/>
      <c r="E71" s="318">
        <v>207166374</v>
      </c>
      <c r="F71" s="318">
        <v>43376389</v>
      </c>
      <c r="G71" s="319">
        <v>250542763</v>
      </c>
      <c r="H71" s="452"/>
      <c r="I71" s="318"/>
      <c r="J71" s="319"/>
    </row>
    <row r="72" spans="1:10" ht="15.75" x14ac:dyDescent="0.25">
      <c r="A72" s="6"/>
      <c r="B72" s="693" t="s">
        <v>622</v>
      </c>
      <c r="C72" s="8" t="s">
        <v>163</v>
      </c>
      <c r="D72" s="197"/>
      <c r="E72" s="318">
        <v>88644</v>
      </c>
      <c r="F72" s="318">
        <v>4172</v>
      </c>
      <c r="G72" s="319">
        <v>92816</v>
      </c>
      <c r="H72" s="452"/>
      <c r="I72" s="318"/>
      <c r="J72" s="319"/>
    </row>
    <row r="73" spans="1:10" ht="15.75" x14ac:dyDescent="0.25">
      <c r="A73" s="6"/>
      <c r="B73" s="689" t="s">
        <v>63</v>
      </c>
      <c r="C73" s="25" t="s">
        <v>164</v>
      </c>
      <c r="D73" s="197"/>
      <c r="E73" s="317">
        <v>0</v>
      </c>
      <c r="F73" s="317">
        <v>59366</v>
      </c>
      <c r="G73" s="320">
        <v>59366</v>
      </c>
      <c r="H73" s="451"/>
      <c r="I73" s="317"/>
      <c r="J73" s="320"/>
    </row>
    <row r="74" spans="1:10" ht="15.75" x14ac:dyDescent="0.25">
      <c r="A74" s="6"/>
      <c r="B74" s="691"/>
      <c r="C74" s="19"/>
      <c r="D74" s="197"/>
      <c r="E74" s="318"/>
      <c r="F74" s="318"/>
      <c r="G74" s="319"/>
      <c r="H74" s="452"/>
      <c r="I74" s="318"/>
      <c r="J74" s="319"/>
    </row>
    <row r="75" spans="1:10" ht="15.75" x14ac:dyDescent="0.25">
      <c r="A75" s="31"/>
      <c r="B75" s="695"/>
      <c r="C75" s="204" t="s">
        <v>165</v>
      </c>
      <c r="D75" s="34"/>
      <c r="E75" s="321">
        <v>452559515</v>
      </c>
      <c r="F75" s="321">
        <v>74188698</v>
      </c>
      <c r="G75" s="322">
        <v>526748213</v>
      </c>
      <c r="H75" s="453"/>
      <c r="I75" s="321"/>
      <c r="J75" s="322"/>
    </row>
    <row r="79" spans="1:10" x14ac:dyDescent="0.2">
      <c r="E79" s="315">
        <f t="shared" ref="E79:J79" si="0">+E9-E10-E27-E44</f>
        <v>0</v>
      </c>
      <c r="F79" s="315">
        <f t="shared" si="0"/>
        <v>0</v>
      </c>
      <c r="G79" s="315">
        <f t="shared" si="0"/>
        <v>0</v>
      </c>
      <c r="H79" s="315">
        <f t="shared" si="0"/>
        <v>0</v>
      </c>
      <c r="I79" s="315">
        <f t="shared" si="0"/>
        <v>0</v>
      </c>
      <c r="J79" s="315">
        <f t="shared" si="0"/>
        <v>0</v>
      </c>
    </row>
    <row r="80" spans="1:10" x14ac:dyDescent="0.2">
      <c r="E80" s="315">
        <f t="shared" ref="E80:J80" si="1">+E10-E11-E15-E18-E21-E22-E25-E26</f>
        <v>0</v>
      </c>
      <c r="F80" s="315">
        <f t="shared" si="1"/>
        <v>0</v>
      </c>
      <c r="G80" s="315">
        <f t="shared" si="1"/>
        <v>0</v>
      </c>
      <c r="H80" s="315">
        <f t="shared" si="1"/>
        <v>0</v>
      </c>
      <c r="I80" s="315">
        <f t="shared" si="1"/>
        <v>0</v>
      </c>
      <c r="J80" s="315">
        <f t="shared" si="1"/>
        <v>0</v>
      </c>
    </row>
    <row r="81" spans="5:10" x14ac:dyDescent="0.2">
      <c r="E81" s="315">
        <f t="shared" ref="E81:J81" si="2">+E11-E12-E13-E14</f>
        <v>0</v>
      </c>
      <c r="F81" s="315">
        <f t="shared" si="2"/>
        <v>0</v>
      </c>
      <c r="G81" s="315">
        <f t="shared" si="2"/>
        <v>0</v>
      </c>
      <c r="H81" s="315">
        <f t="shared" si="2"/>
        <v>0</v>
      </c>
      <c r="I81" s="315">
        <f t="shared" si="2"/>
        <v>0</v>
      </c>
      <c r="J81" s="315">
        <f t="shared" si="2"/>
        <v>0</v>
      </c>
    </row>
    <row r="82" spans="5:10" x14ac:dyDescent="0.2">
      <c r="E82" s="315">
        <f t="shared" ref="E82:J82" si="3">+E15-E16-E17</f>
        <v>0</v>
      </c>
      <c r="F82" s="315">
        <f t="shared" si="3"/>
        <v>0</v>
      </c>
      <c r="G82" s="315">
        <f t="shared" si="3"/>
        <v>0</v>
      </c>
      <c r="H82" s="315">
        <f t="shared" si="3"/>
        <v>0</v>
      </c>
      <c r="I82" s="315">
        <f t="shared" si="3"/>
        <v>0</v>
      </c>
      <c r="J82" s="315">
        <f t="shared" si="3"/>
        <v>0</v>
      </c>
    </row>
    <row r="83" spans="5:10" x14ac:dyDescent="0.2">
      <c r="E83" s="315">
        <f t="shared" ref="E83:J83" si="4">+E22-E23-E24</f>
        <v>0</v>
      </c>
      <c r="F83" s="315">
        <f t="shared" si="4"/>
        <v>0</v>
      </c>
      <c r="G83" s="315">
        <f t="shared" si="4"/>
        <v>0</v>
      </c>
      <c r="H83" s="315">
        <f t="shared" si="4"/>
        <v>0</v>
      </c>
      <c r="I83" s="315">
        <f t="shared" si="4"/>
        <v>0</v>
      </c>
      <c r="J83" s="315">
        <f t="shared" si="4"/>
        <v>0</v>
      </c>
    </row>
    <row r="84" spans="5:10" x14ac:dyDescent="0.2">
      <c r="E84" s="315">
        <f t="shared" ref="E84:J84" si="5">+E27-E28-E41</f>
        <v>0</v>
      </c>
      <c r="F84" s="315">
        <f t="shared" si="5"/>
        <v>0</v>
      </c>
      <c r="G84" s="315">
        <f t="shared" si="5"/>
        <v>0</v>
      </c>
      <c r="H84" s="315">
        <f t="shared" si="5"/>
        <v>0</v>
      </c>
      <c r="I84" s="315">
        <f t="shared" si="5"/>
        <v>0</v>
      </c>
      <c r="J84" s="315">
        <f t="shared" si="5"/>
        <v>0</v>
      </c>
    </row>
    <row r="85" spans="5:10" x14ac:dyDescent="0.2">
      <c r="E85" s="315">
        <f t="shared" ref="E85:J85" si="6">+E28-SUM(E29:E40)</f>
        <v>0</v>
      </c>
      <c r="F85" s="315">
        <f t="shared" si="6"/>
        <v>0</v>
      </c>
      <c r="G85" s="315">
        <f t="shared" si="6"/>
        <v>0</v>
      </c>
      <c r="H85" s="315">
        <f t="shared" si="6"/>
        <v>0</v>
      </c>
      <c r="I85" s="315">
        <f t="shared" si="6"/>
        <v>0</v>
      </c>
      <c r="J85" s="315">
        <f t="shared" si="6"/>
        <v>0</v>
      </c>
    </row>
    <row r="86" spans="5:10" x14ac:dyDescent="0.2">
      <c r="E86" s="315">
        <f t="shared" ref="E86:J86" si="7">+E41-E42-E43</f>
        <v>0</v>
      </c>
      <c r="F86" s="315">
        <f t="shared" si="7"/>
        <v>0</v>
      </c>
      <c r="G86" s="315">
        <f t="shared" si="7"/>
        <v>0</v>
      </c>
      <c r="H86" s="315">
        <f t="shared" si="7"/>
        <v>0</v>
      </c>
      <c r="I86" s="315">
        <f t="shared" si="7"/>
        <v>0</v>
      </c>
      <c r="J86" s="315">
        <f t="shared" si="7"/>
        <v>0</v>
      </c>
    </row>
    <row r="87" spans="5:10" x14ac:dyDescent="0.2">
      <c r="E87" s="315">
        <f t="shared" ref="E87:J87" si="8">+E44-E45-E49-E54</f>
        <v>0</v>
      </c>
      <c r="F87" s="315">
        <f t="shared" si="8"/>
        <v>0</v>
      </c>
      <c r="G87" s="315">
        <f t="shared" si="8"/>
        <v>0</v>
      </c>
      <c r="H87" s="315">
        <f t="shared" si="8"/>
        <v>0</v>
      </c>
      <c r="I87" s="315">
        <f t="shared" si="8"/>
        <v>0</v>
      </c>
      <c r="J87" s="315">
        <f t="shared" si="8"/>
        <v>0</v>
      </c>
    </row>
    <row r="88" spans="5:10" x14ac:dyDescent="0.2">
      <c r="E88" s="315">
        <f t="shared" ref="E88:J88" si="9">+E45-E46-E47-E48</f>
        <v>0</v>
      </c>
      <c r="F88" s="315">
        <f t="shared" si="9"/>
        <v>0</v>
      </c>
      <c r="G88" s="315">
        <f t="shared" si="9"/>
        <v>0</v>
      </c>
      <c r="H88" s="315">
        <f t="shared" si="9"/>
        <v>0</v>
      </c>
      <c r="I88" s="315">
        <f t="shared" si="9"/>
        <v>0</v>
      </c>
      <c r="J88" s="315">
        <f t="shared" si="9"/>
        <v>0</v>
      </c>
    </row>
    <row r="89" spans="5:10" x14ac:dyDescent="0.2">
      <c r="E89" s="315">
        <f t="shared" ref="E89:J89" si="10">+E49-E50-E53</f>
        <v>0</v>
      </c>
      <c r="F89" s="315">
        <f t="shared" si="10"/>
        <v>0</v>
      </c>
      <c r="G89" s="315">
        <f t="shared" si="10"/>
        <v>0</v>
      </c>
      <c r="H89" s="315">
        <f t="shared" si="10"/>
        <v>0</v>
      </c>
      <c r="I89" s="315">
        <f t="shared" si="10"/>
        <v>0</v>
      </c>
      <c r="J89" s="315">
        <f t="shared" si="10"/>
        <v>0</v>
      </c>
    </row>
    <row r="90" spans="5:10" x14ac:dyDescent="0.2">
      <c r="E90" s="315">
        <f t="shared" ref="E90:J90" si="11">+E50-E51-E52</f>
        <v>0</v>
      </c>
      <c r="F90" s="315">
        <f t="shared" si="11"/>
        <v>0</v>
      </c>
      <c r="G90" s="315">
        <f t="shared" si="11"/>
        <v>0</v>
      </c>
      <c r="H90" s="315">
        <f t="shared" si="11"/>
        <v>0</v>
      </c>
      <c r="I90" s="315">
        <f t="shared" si="11"/>
        <v>0</v>
      </c>
      <c r="J90" s="315">
        <f t="shared" si="11"/>
        <v>0</v>
      </c>
    </row>
    <row r="91" spans="5:10" x14ac:dyDescent="0.2">
      <c r="E91" s="315">
        <f t="shared" ref="E91:J91" si="12">+E55-E56-E65-E73</f>
        <v>0</v>
      </c>
      <c r="F91" s="315">
        <f t="shared" si="12"/>
        <v>0</v>
      </c>
      <c r="G91" s="315">
        <f t="shared" si="12"/>
        <v>0</v>
      </c>
      <c r="H91" s="315">
        <f t="shared" si="12"/>
        <v>0</v>
      </c>
      <c r="I91" s="315">
        <f t="shared" si="12"/>
        <v>0</v>
      </c>
      <c r="J91" s="315">
        <f t="shared" si="12"/>
        <v>0</v>
      </c>
    </row>
    <row r="92" spans="5:10" x14ac:dyDescent="0.2">
      <c r="E92" s="315">
        <f t="shared" ref="E92:J92" si="13">+E56-SUM(E57:E64)</f>
        <v>0</v>
      </c>
      <c r="F92" s="315">
        <f t="shared" si="13"/>
        <v>0</v>
      </c>
      <c r="G92" s="315">
        <f t="shared" si="13"/>
        <v>0</v>
      </c>
      <c r="H92" s="315">
        <f t="shared" si="13"/>
        <v>0</v>
      </c>
      <c r="I92" s="315">
        <f t="shared" si="13"/>
        <v>0</v>
      </c>
      <c r="J92" s="315">
        <f t="shared" si="13"/>
        <v>0</v>
      </c>
    </row>
    <row r="93" spans="5:10" x14ac:dyDescent="0.2">
      <c r="E93" s="315">
        <f t="shared" ref="E93:J93" si="14">+E65-SUM(E66:E72)</f>
        <v>0</v>
      </c>
      <c r="F93" s="315">
        <f t="shared" si="14"/>
        <v>0</v>
      </c>
      <c r="G93" s="315">
        <f t="shared" si="14"/>
        <v>0</v>
      </c>
      <c r="H93" s="315">
        <f t="shared" si="14"/>
        <v>0</v>
      </c>
      <c r="I93" s="315">
        <f t="shared" si="14"/>
        <v>0</v>
      </c>
      <c r="J93" s="315">
        <f t="shared" si="14"/>
        <v>0</v>
      </c>
    </row>
    <row r="94" spans="5:10" x14ac:dyDescent="0.2">
      <c r="E94" s="315">
        <f>+E75-E9-E55</f>
        <v>0</v>
      </c>
      <c r="F94" s="315">
        <f>+F75-F9-F55</f>
        <v>0</v>
      </c>
      <c r="G94" s="315">
        <f t="shared" ref="G94:J94" si="15">+G75-G9-G55</f>
        <v>0</v>
      </c>
      <c r="H94" s="315">
        <f t="shared" si="15"/>
        <v>0</v>
      </c>
      <c r="I94" s="315">
        <f t="shared" si="15"/>
        <v>0</v>
      </c>
      <c r="J94" s="315">
        <f t="shared" si="15"/>
        <v>0</v>
      </c>
    </row>
    <row r="95" spans="5:10" x14ac:dyDescent="0.2">
      <c r="E95" s="315"/>
    </row>
    <row r="96" spans="5:10" x14ac:dyDescent="0.2">
      <c r="E96" s="315"/>
    </row>
  </sheetData>
  <mergeCells count="6">
    <mergeCell ref="E4:G4"/>
    <mergeCell ref="H4:J4"/>
    <mergeCell ref="B2:C3"/>
    <mergeCell ref="E3:G3"/>
    <mergeCell ref="H3:J3"/>
    <mergeCell ref="E2:G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64" orientation="portrait" r:id="rId1"/>
  <headerFooter alignWithMargins="0">
    <oddFooter>&amp;CEkteki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96"/>
  <sheetViews>
    <sheetView showGridLines="0" view="pageBreakPreview" zoomScale="60" zoomScaleNormal="70" workbookViewId="0">
      <selection activeCell="D78" sqref="D78"/>
    </sheetView>
  </sheetViews>
  <sheetFormatPr defaultRowHeight="12.75" x14ac:dyDescent="0.2"/>
  <cols>
    <col min="1" max="1" width="3" style="549" customWidth="1"/>
    <col min="2" max="2" width="9.140625" style="549"/>
    <col min="3" max="3" width="72.5703125" style="549" bestFit="1" customWidth="1"/>
    <col min="4" max="4" width="8.28515625" style="549" customWidth="1"/>
    <col min="5" max="7" width="15" style="549" customWidth="1"/>
    <col min="8" max="16384" width="9.140625" style="549"/>
  </cols>
  <sheetData>
    <row r="1" spans="1:8" x14ac:dyDescent="0.2">
      <c r="A1" s="163"/>
      <c r="B1" s="163"/>
      <c r="C1" s="165"/>
      <c r="D1" s="165"/>
      <c r="E1" s="164"/>
      <c r="F1" s="548"/>
      <c r="G1" s="562"/>
    </row>
    <row r="2" spans="1:8" ht="16.5" customHeight="1" x14ac:dyDescent="0.25">
      <c r="A2" s="169"/>
      <c r="B2" s="788" t="s">
        <v>378</v>
      </c>
      <c r="C2" s="794"/>
      <c r="D2" s="170"/>
      <c r="E2" s="791" t="s">
        <v>369</v>
      </c>
      <c r="F2" s="792"/>
      <c r="G2" s="793"/>
    </row>
    <row r="3" spans="1:8" ht="16.5" customHeight="1" x14ac:dyDescent="0.2">
      <c r="A3" s="169"/>
      <c r="B3" s="795"/>
      <c r="C3" s="794"/>
      <c r="D3" s="170"/>
      <c r="E3" s="782" t="s">
        <v>111</v>
      </c>
      <c r="F3" s="783"/>
      <c r="G3" s="784"/>
    </row>
    <row r="4" spans="1:8" ht="16.5" customHeight="1" x14ac:dyDescent="0.2">
      <c r="A4" s="169"/>
      <c r="B4" s="550"/>
      <c r="C4" s="551"/>
      <c r="D4" s="170"/>
      <c r="E4" s="782" t="s">
        <v>313</v>
      </c>
      <c r="F4" s="783"/>
      <c r="G4" s="784"/>
    </row>
    <row r="5" spans="1:8" ht="15.75" x14ac:dyDescent="0.25">
      <c r="A5" s="173"/>
      <c r="B5" s="203"/>
      <c r="C5" s="257"/>
      <c r="D5" s="22"/>
      <c r="E5" s="175"/>
      <c r="F5" s="110" t="s">
        <v>393</v>
      </c>
      <c r="G5" s="178"/>
      <c r="H5" s="130"/>
    </row>
    <row r="6" spans="1:8" ht="9.9499999999999993" customHeight="1" x14ac:dyDescent="0.25">
      <c r="A6" s="169"/>
      <c r="B6" s="203"/>
      <c r="C6" s="257"/>
      <c r="D6" s="256"/>
      <c r="E6" s="172"/>
      <c r="F6" s="552"/>
      <c r="G6" s="181"/>
      <c r="H6" s="130"/>
    </row>
    <row r="7" spans="1:8" ht="15.75" x14ac:dyDescent="0.2">
      <c r="A7" s="169"/>
      <c r="B7" s="169"/>
      <c r="C7" s="179"/>
      <c r="D7" s="182" t="s">
        <v>2</v>
      </c>
      <c r="E7" s="183" t="s">
        <v>187</v>
      </c>
      <c r="F7" s="182" t="s">
        <v>72</v>
      </c>
      <c r="G7" s="455" t="s">
        <v>112</v>
      </c>
      <c r="H7" s="553"/>
    </row>
    <row r="8" spans="1:8" ht="15.75" x14ac:dyDescent="0.25">
      <c r="A8" s="173"/>
      <c r="B8" s="173"/>
      <c r="C8" s="174"/>
      <c r="D8" s="252" t="s">
        <v>373</v>
      </c>
      <c r="E8" s="186"/>
      <c r="F8" s="10"/>
      <c r="G8" s="187"/>
    </row>
    <row r="9" spans="1:8" ht="15.75" x14ac:dyDescent="0.25">
      <c r="A9" s="169"/>
      <c r="B9" s="689" t="s">
        <v>113</v>
      </c>
      <c r="C9" s="12"/>
      <c r="D9" s="188"/>
      <c r="E9" s="317">
        <v>10302708</v>
      </c>
      <c r="F9" s="317">
        <v>14983551</v>
      </c>
      <c r="G9" s="320">
        <v>25286259</v>
      </c>
    </row>
    <row r="10" spans="1:8" ht="15.75" x14ac:dyDescent="0.25">
      <c r="A10" s="169"/>
      <c r="B10" s="689" t="s">
        <v>36</v>
      </c>
      <c r="C10" s="12" t="s">
        <v>114</v>
      </c>
      <c r="D10" s="196" t="s">
        <v>354</v>
      </c>
      <c r="E10" s="317">
        <v>5894968</v>
      </c>
      <c r="F10" s="317">
        <v>3870806</v>
      </c>
      <c r="G10" s="320">
        <v>9765774</v>
      </c>
    </row>
    <row r="11" spans="1:8" ht="15.75" x14ac:dyDescent="0.25">
      <c r="A11" s="169"/>
      <c r="B11" s="690" t="s">
        <v>4</v>
      </c>
      <c r="C11" s="8" t="s">
        <v>115</v>
      </c>
      <c r="D11" s="554"/>
      <c r="E11" s="318">
        <v>5887493</v>
      </c>
      <c r="F11" s="318">
        <v>3168342</v>
      </c>
      <c r="G11" s="319">
        <v>9055835</v>
      </c>
    </row>
    <row r="12" spans="1:8" ht="15.75" x14ac:dyDescent="0.25">
      <c r="A12" s="169"/>
      <c r="B12" s="691" t="s">
        <v>5</v>
      </c>
      <c r="C12" s="8" t="s">
        <v>116</v>
      </c>
      <c r="D12" s="555"/>
      <c r="E12" s="318">
        <v>181057</v>
      </c>
      <c r="F12" s="318">
        <v>0</v>
      </c>
      <c r="G12" s="319">
        <v>181057</v>
      </c>
    </row>
    <row r="13" spans="1:8" ht="15.75" x14ac:dyDescent="0.25">
      <c r="A13" s="169"/>
      <c r="B13" s="691" t="s">
        <v>6</v>
      </c>
      <c r="C13" s="8" t="s">
        <v>117</v>
      </c>
      <c r="D13" s="555"/>
      <c r="E13" s="318">
        <v>0</v>
      </c>
      <c r="F13" s="318">
        <v>0</v>
      </c>
      <c r="G13" s="319">
        <v>0</v>
      </c>
    </row>
    <row r="14" spans="1:8" ht="15.75" x14ac:dyDescent="0.25">
      <c r="A14" s="169"/>
      <c r="B14" s="692" t="s">
        <v>7</v>
      </c>
      <c r="C14" s="8" t="s">
        <v>118</v>
      </c>
      <c r="D14" s="555"/>
      <c r="E14" s="318">
        <v>5706436</v>
      </c>
      <c r="F14" s="318">
        <v>3168342</v>
      </c>
      <c r="G14" s="319">
        <v>8874778</v>
      </c>
    </row>
    <row r="15" spans="1:8" ht="15.75" x14ac:dyDescent="0.25">
      <c r="A15" s="169"/>
      <c r="B15" s="693" t="s">
        <v>21</v>
      </c>
      <c r="C15" s="8" t="s">
        <v>119</v>
      </c>
      <c r="D15" s="555"/>
      <c r="E15" s="318">
        <v>5958</v>
      </c>
      <c r="F15" s="318">
        <v>136705</v>
      </c>
      <c r="G15" s="319">
        <v>142663</v>
      </c>
    </row>
    <row r="16" spans="1:8" ht="15.75" x14ac:dyDescent="0.25">
      <c r="A16" s="169"/>
      <c r="B16" s="691" t="s">
        <v>22</v>
      </c>
      <c r="C16" s="8" t="s">
        <v>120</v>
      </c>
      <c r="D16" s="555"/>
      <c r="E16" s="318">
        <v>5958</v>
      </c>
      <c r="F16" s="318">
        <v>136705</v>
      </c>
      <c r="G16" s="319">
        <v>142663</v>
      </c>
    </row>
    <row r="17" spans="1:7" ht="15.75" x14ac:dyDescent="0.25">
      <c r="A17" s="169"/>
      <c r="B17" s="691" t="s">
        <v>23</v>
      </c>
      <c r="C17" s="8" t="s">
        <v>121</v>
      </c>
      <c r="D17" s="555"/>
      <c r="E17" s="318">
        <v>0</v>
      </c>
      <c r="F17" s="318">
        <v>0</v>
      </c>
      <c r="G17" s="319">
        <v>0</v>
      </c>
    </row>
    <row r="18" spans="1:7" ht="15.75" x14ac:dyDescent="0.25">
      <c r="A18" s="169"/>
      <c r="B18" s="693" t="s">
        <v>66</v>
      </c>
      <c r="C18" s="8" t="s">
        <v>122</v>
      </c>
      <c r="D18" s="555"/>
      <c r="E18" s="318">
        <v>1517</v>
      </c>
      <c r="F18" s="318">
        <v>565759</v>
      </c>
      <c r="G18" s="319">
        <v>567276</v>
      </c>
    </row>
    <row r="19" spans="1:7" ht="15.75" x14ac:dyDescent="0.25">
      <c r="A19" s="169"/>
      <c r="B19" s="691" t="s">
        <v>383</v>
      </c>
      <c r="C19" s="8" t="s">
        <v>123</v>
      </c>
      <c r="D19" s="555"/>
      <c r="E19" s="318">
        <v>1517</v>
      </c>
      <c r="F19" s="318">
        <v>565759</v>
      </c>
      <c r="G19" s="319">
        <v>567276</v>
      </c>
    </row>
    <row r="20" spans="1:7" ht="15.75" x14ac:dyDescent="0.25">
      <c r="A20" s="169"/>
      <c r="B20" s="691" t="s">
        <v>384</v>
      </c>
      <c r="C20" s="8" t="s">
        <v>124</v>
      </c>
      <c r="D20" s="555"/>
      <c r="E20" s="318">
        <v>0</v>
      </c>
      <c r="F20" s="318">
        <v>0</v>
      </c>
      <c r="G20" s="319">
        <v>0</v>
      </c>
    </row>
    <row r="21" spans="1:7" ht="15.75" x14ac:dyDescent="0.25">
      <c r="A21" s="169"/>
      <c r="B21" s="693" t="s">
        <v>67</v>
      </c>
      <c r="C21" s="8" t="s">
        <v>125</v>
      </c>
      <c r="D21" s="555"/>
      <c r="E21" s="318">
        <v>0</v>
      </c>
      <c r="F21" s="318">
        <v>0</v>
      </c>
      <c r="G21" s="319">
        <v>0</v>
      </c>
    </row>
    <row r="22" spans="1:7" ht="15.75" x14ac:dyDescent="0.25">
      <c r="A22" s="169"/>
      <c r="B22" s="693" t="s">
        <v>68</v>
      </c>
      <c r="C22" s="8" t="s">
        <v>126</v>
      </c>
      <c r="D22" s="555"/>
      <c r="E22" s="318">
        <v>0</v>
      </c>
      <c r="F22" s="318">
        <v>0</v>
      </c>
      <c r="G22" s="319">
        <v>0</v>
      </c>
    </row>
    <row r="23" spans="1:7" ht="15.75" x14ac:dyDescent="0.25">
      <c r="A23" s="169"/>
      <c r="B23" s="691" t="s">
        <v>248</v>
      </c>
      <c r="C23" s="8" t="s">
        <v>127</v>
      </c>
      <c r="D23" s="555"/>
      <c r="E23" s="318">
        <v>0</v>
      </c>
      <c r="F23" s="318">
        <v>0</v>
      </c>
      <c r="G23" s="319">
        <v>0</v>
      </c>
    </row>
    <row r="24" spans="1:7" ht="15.75" x14ac:dyDescent="0.25">
      <c r="A24" s="169"/>
      <c r="B24" s="691" t="s">
        <v>249</v>
      </c>
      <c r="C24" s="8" t="s">
        <v>128</v>
      </c>
      <c r="D24" s="555"/>
      <c r="E24" s="318">
        <v>0</v>
      </c>
      <c r="F24" s="318">
        <v>0</v>
      </c>
      <c r="G24" s="319">
        <v>0</v>
      </c>
    </row>
    <row r="25" spans="1:7" ht="15.75" x14ac:dyDescent="0.25">
      <c r="A25" s="169"/>
      <c r="B25" s="693" t="s">
        <v>167</v>
      </c>
      <c r="C25" s="8" t="s">
        <v>129</v>
      </c>
      <c r="D25" s="555"/>
      <c r="E25" s="318">
        <v>0</v>
      </c>
      <c r="F25" s="318">
        <v>0</v>
      </c>
      <c r="G25" s="319">
        <v>0</v>
      </c>
    </row>
    <row r="26" spans="1:7" ht="15.75" x14ac:dyDescent="0.25">
      <c r="A26" s="169"/>
      <c r="B26" s="693" t="s">
        <v>251</v>
      </c>
      <c r="C26" s="8" t="s">
        <v>130</v>
      </c>
      <c r="D26" s="555"/>
      <c r="E26" s="318">
        <v>0</v>
      </c>
      <c r="F26" s="318">
        <v>0</v>
      </c>
      <c r="G26" s="319">
        <v>0</v>
      </c>
    </row>
    <row r="27" spans="1:7" ht="15.75" x14ac:dyDescent="0.25">
      <c r="A27" s="6"/>
      <c r="B27" s="689" t="s">
        <v>38</v>
      </c>
      <c r="C27" s="12" t="s">
        <v>131</v>
      </c>
      <c r="D27" s="196" t="s">
        <v>354</v>
      </c>
      <c r="E27" s="317">
        <v>2253164</v>
      </c>
      <c r="F27" s="317">
        <v>1225110</v>
      </c>
      <c r="G27" s="320">
        <v>3478274</v>
      </c>
    </row>
    <row r="28" spans="1:7" ht="15.75" x14ac:dyDescent="0.25">
      <c r="A28" s="6"/>
      <c r="B28" s="693" t="s">
        <v>39</v>
      </c>
      <c r="C28" s="8" t="s">
        <v>132</v>
      </c>
      <c r="D28" s="556"/>
      <c r="E28" s="318">
        <v>2253164</v>
      </c>
      <c r="F28" s="318">
        <v>1225110</v>
      </c>
      <c r="G28" s="319">
        <v>3478274</v>
      </c>
    </row>
    <row r="29" spans="1:7" ht="15.75" x14ac:dyDescent="0.25">
      <c r="A29" s="6"/>
      <c r="B29" s="691" t="s">
        <v>168</v>
      </c>
      <c r="C29" s="8" t="s">
        <v>334</v>
      </c>
      <c r="D29" s="555"/>
      <c r="E29" s="318">
        <v>196922</v>
      </c>
      <c r="F29" s="318">
        <v>1225110</v>
      </c>
      <c r="G29" s="319">
        <v>1422032</v>
      </c>
    </row>
    <row r="30" spans="1:7" ht="15.75" x14ac:dyDescent="0.25">
      <c r="A30" s="6"/>
      <c r="B30" s="691" t="s">
        <v>169</v>
      </c>
      <c r="C30" s="8" t="s">
        <v>133</v>
      </c>
      <c r="D30" s="555"/>
      <c r="E30" s="318">
        <v>0</v>
      </c>
      <c r="F30" s="318">
        <v>0</v>
      </c>
      <c r="G30" s="319">
        <v>0</v>
      </c>
    </row>
    <row r="31" spans="1:7" ht="15.75" x14ac:dyDescent="0.25">
      <c r="A31" s="6"/>
      <c r="B31" s="691" t="s">
        <v>170</v>
      </c>
      <c r="C31" s="8" t="s">
        <v>134</v>
      </c>
      <c r="D31" s="555"/>
      <c r="E31" s="318">
        <v>1582</v>
      </c>
      <c r="F31" s="318">
        <v>0</v>
      </c>
      <c r="G31" s="319">
        <v>1582</v>
      </c>
    </row>
    <row r="32" spans="1:7" ht="15.75" x14ac:dyDescent="0.25">
      <c r="A32" s="6"/>
      <c r="B32" s="691" t="s">
        <v>368</v>
      </c>
      <c r="C32" s="8" t="s">
        <v>135</v>
      </c>
      <c r="D32" s="555"/>
      <c r="E32" s="318">
        <v>0</v>
      </c>
      <c r="F32" s="318">
        <v>0</v>
      </c>
      <c r="G32" s="319">
        <v>0</v>
      </c>
    </row>
    <row r="33" spans="1:7" ht="15.75" x14ac:dyDescent="0.25">
      <c r="A33" s="6"/>
      <c r="B33" s="691" t="s">
        <v>385</v>
      </c>
      <c r="C33" s="8" t="s">
        <v>136</v>
      </c>
      <c r="D33" s="555"/>
      <c r="E33" s="318">
        <v>0</v>
      </c>
      <c r="F33" s="318">
        <v>0</v>
      </c>
      <c r="G33" s="319">
        <v>0</v>
      </c>
    </row>
    <row r="34" spans="1:7" ht="15.75" x14ac:dyDescent="0.25">
      <c r="A34" s="6"/>
      <c r="B34" s="691" t="s">
        <v>724</v>
      </c>
      <c r="C34" s="19" t="s">
        <v>335</v>
      </c>
      <c r="D34" s="555"/>
      <c r="E34" s="318">
        <v>1252959</v>
      </c>
      <c r="F34" s="318">
        <v>0</v>
      </c>
      <c r="G34" s="319">
        <v>1252959</v>
      </c>
    </row>
    <row r="35" spans="1:7" ht="15.75" x14ac:dyDescent="0.25">
      <c r="A35" s="6"/>
      <c r="B35" s="691" t="s">
        <v>725</v>
      </c>
      <c r="C35" s="124" t="s">
        <v>137</v>
      </c>
      <c r="D35" s="555"/>
      <c r="E35" s="318">
        <v>3766</v>
      </c>
      <c r="F35" s="318">
        <v>0</v>
      </c>
      <c r="G35" s="319">
        <v>3766</v>
      </c>
    </row>
    <row r="36" spans="1:7" ht="15.75" x14ac:dyDescent="0.25">
      <c r="A36" s="6"/>
      <c r="B36" s="691" t="s">
        <v>726</v>
      </c>
      <c r="C36" s="8" t="s">
        <v>138</v>
      </c>
      <c r="D36" s="555"/>
      <c r="E36" s="318">
        <v>776371</v>
      </c>
      <c r="F36" s="318">
        <v>0</v>
      </c>
      <c r="G36" s="319">
        <v>776371</v>
      </c>
    </row>
    <row r="37" spans="1:7" ht="15.75" x14ac:dyDescent="0.25">
      <c r="A37" s="6"/>
      <c r="B37" s="691" t="s">
        <v>727</v>
      </c>
      <c r="C37" s="19" t="s">
        <v>336</v>
      </c>
      <c r="D37" s="555"/>
      <c r="E37" s="318">
        <v>1715</v>
      </c>
      <c r="F37" s="318">
        <v>0</v>
      </c>
      <c r="G37" s="319">
        <v>1715</v>
      </c>
    </row>
    <row r="38" spans="1:7" ht="15.75" x14ac:dyDescent="0.25">
      <c r="A38" s="6"/>
      <c r="B38" s="691" t="s">
        <v>728</v>
      </c>
      <c r="C38" s="19" t="s">
        <v>190</v>
      </c>
      <c r="D38" s="555"/>
      <c r="E38" s="318">
        <v>0</v>
      </c>
      <c r="F38" s="318">
        <v>0</v>
      </c>
      <c r="G38" s="319">
        <v>0</v>
      </c>
    </row>
    <row r="39" spans="1:7" ht="15.75" x14ac:dyDescent="0.25">
      <c r="A39" s="6"/>
      <c r="B39" s="691" t="s">
        <v>729</v>
      </c>
      <c r="C39" s="8" t="s">
        <v>191</v>
      </c>
      <c r="D39" s="555"/>
      <c r="E39" s="318">
        <v>0</v>
      </c>
      <c r="F39" s="318">
        <v>0</v>
      </c>
      <c r="G39" s="319">
        <v>0</v>
      </c>
    </row>
    <row r="40" spans="1:7" ht="15.75" x14ac:dyDescent="0.25">
      <c r="A40" s="6"/>
      <c r="B40" s="691" t="s">
        <v>730</v>
      </c>
      <c r="C40" s="8" t="s">
        <v>139</v>
      </c>
      <c r="D40" s="555"/>
      <c r="E40" s="318">
        <v>19849</v>
      </c>
      <c r="F40" s="318">
        <v>0</v>
      </c>
      <c r="G40" s="319">
        <v>19849</v>
      </c>
    </row>
    <row r="41" spans="1:7" ht="15.75" x14ac:dyDescent="0.25">
      <c r="A41" s="6"/>
      <c r="B41" s="693" t="s">
        <v>40</v>
      </c>
      <c r="C41" s="8" t="s">
        <v>140</v>
      </c>
      <c r="D41" s="555"/>
      <c r="E41" s="318">
        <v>0</v>
      </c>
      <c r="F41" s="318">
        <v>0</v>
      </c>
      <c r="G41" s="319">
        <v>0</v>
      </c>
    </row>
    <row r="42" spans="1:7" ht="15.75" x14ac:dyDescent="0.25">
      <c r="A42" s="6"/>
      <c r="B42" s="691" t="s">
        <v>213</v>
      </c>
      <c r="C42" s="8" t="s">
        <v>141</v>
      </c>
      <c r="D42" s="555"/>
      <c r="E42" s="318">
        <v>0</v>
      </c>
      <c r="F42" s="318">
        <v>0</v>
      </c>
      <c r="G42" s="319">
        <v>0</v>
      </c>
    </row>
    <row r="43" spans="1:7" ht="15.75" x14ac:dyDescent="0.25">
      <c r="A43" s="6"/>
      <c r="B43" s="691" t="s">
        <v>214</v>
      </c>
      <c r="C43" s="8" t="s">
        <v>142</v>
      </c>
      <c r="D43" s="555"/>
      <c r="E43" s="318">
        <v>0</v>
      </c>
      <c r="F43" s="318">
        <v>0</v>
      </c>
      <c r="G43" s="319">
        <v>0</v>
      </c>
    </row>
    <row r="44" spans="1:7" ht="15.75" x14ac:dyDescent="0.25">
      <c r="A44" s="6"/>
      <c r="B44" s="689" t="s">
        <v>50</v>
      </c>
      <c r="C44" s="12" t="s">
        <v>143</v>
      </c>
      <c r="D44" s="554"/>
      <c r="E44" s="317">
        <v>2154576</v>
      </c>
      <c r="F44" s="317">
        <v>9887635</v>
      </c>
      <c r="G44" s="320">
        <v>12042211</v>
      </c>
    </row>
    <row r="45" spans="1:7" ht="15.75" x14ac:dyDescent="0.25">
      <c r="A45" s="6"/>
      <c r="B45" s="694" t="s">
        <v>52</v>
      </c>
      <c r="C45" s="155" t="s">
        <v>222</v>
      </c>
      <c r="D45" s="557"/>
      <c r="E45" s="318">
        <v>214000</v>
      </c>
      <c r="F45" s="318">
        <v>2745810</v>
      </c>
      <c r="G45" s="319">
        <v>2959810</v>
      </c>
    </row>
    <row r="46" spans="1:7" ht="15.75" x14ac:dyDescent="0.25">
      <c r="A46" s="6"/>
      <c r="B46" s="694" t="s">
        <v>203</v>
      </c>
      <c r="C46" s="155" t="s">
        <v>223</v>
      </c>
      <c r="D46" s="557"/>
      <c r="E46" s="318">
        <v>214000</v>
      </c>
      <c r="F46" s="318">
        <v>324519</v>
      </c>
      <c r="G46" s="319">
        <v>538519</v>
      </c>
    </row>
    <row r="47" spans="1:7" ht="15.75" x14ac:dyDescent="0.25">
      <c r="A47" s="6"/>
      <c r="B47" s="694" t="s">
        <v>204</v>
      </c>
      <c r="C47" s="155" t="s">
        <v>224</v>
      </c>
      <c r="D47" s="557"/>
      <c r="E47" s="318">
        <v>0</v>
      </c>
      <c r="F47" s="318">
        <v>2421291</v>
      </c>
      <c r="G47" s="319">
        <v>2421291</v>
      </c>
    </row>
    <row r="48" spans="1:7" ht="15.75" x14ac:dyDescent="0.25">
      <c r="A48" s="6"/>
      <c r="B48" s="694" t="s">
        <v>205</v>
      </c>
      <c r="C48" s="155" t="s">
        <v>225</v>
      </c>
      <c r="D48" s="557"/>
      <c r="E48" s="318">
        <v>0</v>
      </c>
      <c r="F48" s="318">
        <v>0</v>
      </c>
      <c r="G48" s="319">
        <v>0</v>
      </c>
    </row>
    <row r="49" spans="1:7" ht="15.75" x14ac:dyDescent="0.25">
      <c r="A49" s="6"/>
      <c r="B49" s="694" t="s">
        <v>54</v>
      </c>
      <c r="C49" s="155" t="s">
        <v>210</v>
      </c>
      <c r="D49" s="557"/>
      <c r="E49" s="318">
        <v>1940576</v>
      </c>
      <c r="F49" s="318">
        <v>7141825</v>
      </c>
      <c r="G49" s="319">
        <v>9082401</v>
      </c>
    </row>
    <row r="50" spans="1:7" ht="15.75" x14ac:dyDescent="0.25">
      <c r="A50" s="6"/>
      <c r="B50" s="693" t="s">
        <v>226</v>
      </c>
      <c r="C50" s="8" t="s">
        <v>199</v>
      </c>
      <c r="D50" s="557"/>
      <c r="E50" s="318">
        <v>1940576</v>
      </c>
      <c r="F50" s="318">
        <v>6747083</v>
      </c>
      <c r="G50" s="319">
        <v>8687659</v>
      </c>
    </row>
    <row r="51" spans="1:7" ht="15.75" x14ac:dyDescent="0.25">
      <c r="A51" s="6"/>
      <c r="B51" s="693" t="s">
        <v>227</v>
      </c>
      <c r="C51" s="8" t="s">
        <v>144</v>
      </c>
      <c r="D51" s="555"/>
      <c r="E51" s="318">
        <v>377412</v>
      </c>
      <c r="F51" s="318">
        <v>4000218</v>
      </c>
      <c r="G51" s="319">
        <v>4377630</v>
      </c>
    </row>
    <row r="52" spans="1:7" ht="15.75" x14ac:dyDescent="0.25">
      <c r="A52" s="6"/>
      <c r="B52" s="693" t="s">
        <v>228</v>
      </c>
      <c r="C52" s="8" t="s">
        <v>145</v>
      </c>
      <c r="D52" s="555"/>
      <c r="E52" s="318">
        <v>1563164</v>
      </c>
      <c r="F52" s="318">
        <v>2746865</v>
      </c>
      <c r="G52" s="319">
        <v>4310029</v>
      </c>
    </row>
    <row r="53" spans="1:7" ht="15.75" x14ac:dyDescent="0.25">
      <c r="A53" s="6"/>
      <c r="B53" s="693" t="s">
        <v>229</v>
      </c>
      <c r="C53" s="8" t="s">
        <v>343</v>
      </c>
      <c r="D53" s="555"/>
      <c r="E53" s="318">
        <v>0</v>
      </c>
      <c r="F53" s="318">
        <v>394742</v>
      </c>
      <c r="G53" s="319">
        <v>394742</v>
      </c>
    </row>
    <row r="54" spans="1:7" ht="15.75" x14ac:dyDescent="0.25">
      <c r="A54" s="6"/>
      <c r="B54" s="693" t="s">
        <v>56</v>
      </c>
      <c r="C54" s="8" t="s">
        <v>74</v>
      </c>
      <c r="D54" s="555"/>
      <c r="E54" s="318">
        <v>0</v>
      </c>
      <c r="F54" s="318">
        <v>0</v>
      </c>
      <c r="G54" s="319">
        <v>0</v>
      </c>
    </row>
    <row r="55" spans="1:7" ht="15.75" x14ac:dyDescent="0.25">
      <c r="A55" s="6"/>
      <c r="B55" s="689" t="s">
        <v>146</v>
      </c>
      <c r="C55" s="558"/>
      <c r="D55" s="555"/>
      <c r="E55" s="317">
        <v>439943500</v>
      </c>
      <c r="F55" s="317">
        <v>55168769</v>
      </c>
      <c r="G55" s="320">
        <v>495112269</v>
      </c>
    </row>
    <row r="56" spans="1:7" ht="15.75" x14ac:dyDescent="0.25">
      <c r="A56" s="6"/>
      <c r="B56" s="689" t="s">
        <v>61</v>
      </c>
      <c r="C56" s="12" t="s">
        <v>147</v>
      </c>
      <c r="D56" s="555"/>
      <c r="E56" s="317">
        <v>4188713</v>
      </c>
      <c r="F56" s="317">
        <v>2426609</v>
      </c>
      <c r="G56" s="320">
        <v>6615322</v>
      </c>
    </row>
    <row r="57" spans="1:7" ht="15.75" x14ac:dyDescent="0.25">
      <c r="A57" s="6"/>
      <c r="B57" s="693" t="s">
        <v>171</v>
      </c>
      <c r="C57" s="8" t="s">
        <v>148</v>
      </c>
      <c r="D57" s="555"/>
      <c r="E57" s="318">
        <v>0</v>
      </c>
      <c r="F57" s="318">
        <v>0</v>
      </c>
      <c r="G57" s="319">
        <v>0</v>
      </c>
    </row>
    <row r="58" spans="1:7" ht="15.75" x14ac:dyDescent="0.25">
      <c r="A58" s="6"/>
      <c r="B58" s="693" t="s">
        <v>69</v>
      </c>
      <c r="C58" s="8" t="s">
        <v>149</v>
      </c>
      <c r="D58" s="555"/>
      <c r="E58" s="318">
        <v>0</v>
      </c>
      <c r="F58" s="318">
        <v>0</v>
      </c>
      <c r="G58" s="319">
        <v>0</v>
      </c>
    </row>
    <row r="59" spans="1:7" ht="15.75" x14ac:dyDescent="0.25">
      <c r="A59" s="6"/>
      <c r="B59" s="693" t="s">
        <v>309</v>
      </c>
      <c r="C59" s="8" t="s">
        <v>150</v>
      </c>
      <c r="D59" s="555"/>
      <c r="E59" s="318">
        <v>2606878</v>
      </c>
      <c r="F59" s="318">
        <v>226935</v>
      </c>
      <c r="G59" s="319">
        <v>2833813</v>
      </c>
    </row>
    <row r="60" spans="1:7" ht="15.75" x14ac:dyDescent="0.25">
      <c r="A60" s="6"/>
      <c r="B60" s="693" t="s">
        <v>310</v>
      </c>
      <c r="C60" s="8" t="s">
        <v>151</v>
      </c>
      <c r="D60" s="555"/>
      <c r="E60" s="318">
        <v>1054465</v>
      </c>
      <c r="F60" s="318">
        <v>136171</v>
      </c>
      <c r="G60" s="319">
        <v>1190636</v>
      </c>
    </row>
    <row r="61" spans="1:7" ht="15.75" x14ac:dyDescent="0.25">
      <c r="A61" s="6"/>
      <c r="B61" s="693" t="s">
        <v>731</v>
      </c>
      <c r="C61" s="8" t="s">
        <v>152</v>
      </c>
      <c r="D61" s="555"/>
      <c r="E61" s="318">
        <v>0</v>
      </c>
      <c r="F61" s="318">
        <v>0</v>
      </c>
      <c r="G61" s="319">
        <v>0</v>
      </c>
    </row>
    <row r="62" spans="1:7" ht="15.75" x14ac:dyDescent="0.25">
      <c r="A62" s="6"/>
      <c r="B62" s="693" t="s">
        <v>732</v>
      </c>
      <c r="C62" s="8" t="s">
        <v>153</v>
      </c>
      <c r="D62" s="555"/>
      <c r="E62" s="318">
        <v>0</v>
      </c>
      <c r="F62" s="318">
        <v>0</v>
      </c>
      <c r="G62" s="319">
        <v>0</v>
      </c>
    </row>
    <row r="63" spans="1:7" ht="15.75" x14ac:dyDescent="0.25">
      <c r="A63" s="6"/>
      <c r="B63" s="693" t="s">
        <v>733</v>
      </c>
      <c r="C63" s="8" t="s">
        <v>154</v>
      </c>
      <c r="D63" s="555"/>
      <c r="E63" s="318">
        <v>1517</v>
      </c>
      <c r="F63" s="318">
        <v>136769</v>
      </c>
      <c r="G63" s="319">
        <v>138286</v>
      </c>
    </row>
    <row r="64" spans="1:7" ht="15.75" x14ac:dyDescent="0.25">
      <c r="A64" s="6"/>
      <c r="B64" s="693" t="s">
        <v>734</v>
      </c>
      <c r="C64" s="8" t="s">
        <v>155</v>
      </c>
      <c r="D64" s="555"/>
      <c r="E64" s="318">
        <v>525853</v>
      </c>
      <c r="F64" s="318">
        <v>1926734</v>
      </c>
      <c r="G64" s="319">
        <v>2452587</v>
      </c>
    </row>
    <row r="65" spans="1:7" ht="15.75" x14ac:dyDescent="0.25">
      <c r="A65" s="6"/>
      <c r="B65" s="689" t="s">
        <v>62</v>
      </c>
      <c r="C65" s="12" t="s">
        <v>156</v>
      </c>
      <c r="D65" s="555"/>
      <c r="E65" s="317">
        <v>435754787</v>
      </c>
      <c r="F65" s="317">
        <v>52684550</v>
      </c>
      <c r="G65" s="320">
        <v>488439337</v>
      </c>
    </row>
    <row r="66" spans="1:7" ht="15.75" x14ac:dyDescent="0.25">
      <c r="A66" s="6"/>
      <c r="B66" s="690" t="s">
        <v>633</v>
      </c>
      <c r="C66" s="8" t="s">
        <v>157</v>
      </c>
      <c r="D66" s="555"/>
      <c r="E66" s="318">
        <v>17495</v>
      </c>
      <c r="F66" s="318">
        <v>0</v>
      </c>
      <c r="G66" s="319">
        <v>17495</v>
      </c>
    </row>
    <row r="67" spans="1:7" ht="15.75" x14ac:dyDescent="0.25">
      <c r="A67" s="6"/>
      <c r="B67" s="693" t="s">
        <v>634</v>
      </c>
      <c r="C67" s="8" t="s">
        <v>158</v>
      </c>
      <c r="D67" s="555"/>
      <c r="E67" s="318">
        <v>149114216</v>
      </c>
      <c r="F67" s="318">
        <v>9768123</v>
      </c>
      <c r="G67" s="319">
        <v>158882339</v>
      </c>
    </row>
    <row r="68" spans="1:7" ht="15.75" x14ac:dyDescent="0.25">
      <c r="A68" s="6"/>
      <c r="B68" s="690" t="s">
        <v>635</v>
      </c>
      <c r="C68" s="8" t="s">
        <v>159</v>
      </c>
      <c r="D68" s="555"/>
      <c r="E68" s="318">
        <v>4471615</v>
      </c>
      <c r="F68" s="318">
        <v>861981</v>
      </c>
      <c r="G68" s="319">
        <v>5333596</v>
      </c>
    </row>
    <row r="69" spans="1:7" ht="15.75" x14ac:dyDescent="0.25">
      <c r="A69" s="6"/>
      <c r="B69" s="693" t="s">
        <v>735</v>
      </c>
      <c r="C69" s="8" t="s">
        <v>160</v>
      </c>
      <c r="D69" s="555"/>
      <c r="E69" s="318">
        <v>0</v>
      </c>
      <c r="F69" s="318">
        <v>0</v>
      </c>
      <c r="G69" s="319">
        <v>0</v>
      </c>
    </row>
    <row r="70" spans="1:7" ht="15.75" x14ac:dyDescent="0.25">
      <c r="A70" s="6"/>
      <c r="B70" s="690" t="s">
        <v>736</v>
      </c>
      <c r="C70" s="8" t="s">
        <v>161</v>
      </c>
      <c r="D70" s="555"/>
      <c r="E70" s="318">
        <v>77112778</v>
      </c>
      <c r="F70" s="318">
        <v>895120</v>
      </c>
      <c r="G70" s="319">
        <v>78007898</v>
      </c>
    </row>
    <row r="71" spans="1:7" ht="15.75" x14ac:dyDescent="0.25">
      <c r="A71" s="6"/>
      <c r="B71" s="693" t="s">
        <v>737</v>
      </c>
      <c r="C71" s="8" t="s">
        <v>162</v>
      </c>
      <c r="D71" s="555"/>
      <c r="E71" s="318">
        <v>204946812</v>
      </c>
      <c r="F71" s="318">
        <v>41151384</v>
      </c>
      <c r="G71" s="319">
        <v>246098196</v>
      </c>
    </row>
    <row r="72" spans="1:7" ht="15.75" x14ac:dyDescent="0.25">
      <c r="A72" s="6"/>
      <c r="B72" s="693" t="s">
        <v>738</v>
      </c>
      <c r="C72" s="8" t="s">
        <v>163</v>
      </c>
      <c r="D72" s="555"/>
      <c r="E72" s="318">
        <v>91871</v>
      </c>
      <c r="F72" s="318">
        <v>7942</v>
      </c>
      <c r="G72" s="319">
        <v>99813</v>
      </c>
    </row>
    <row r="73" spans="1:7" ht="15.75" x14ac:dyDescent="0.25">
      <c r="A73" s="6"/>
      <c r="B73" s="689" t="s">
        <v>63</v>
      </c>
      <c r="C73" s="25" t="s">
        <v>164</v>
      </c>
      <c r="D73" s="555"/>
      <c r="E73" s="317">
        <v>0</v>
      </c>
      <c r="F73" s="317">
        <v>57610</v>
      </c>
      <c r="G73" s="320">
        <v>57610</v>
      </c>
    </row>
    <row r="74" spans="1:7" ht="15.75" x14ac:dyDescent="0.25">
      <c r="A74" s="6"/>
      <c r="B74" s="691"/>
      <c r="C74" s="19"/>
      <c r="D74" s="555"/>
      <c r="E74" s="318"/>
      <c r="F74" s="318"/>
      <c r="G74" s="319"/>
    </row>
    <row r="75" spans="1:7" ht="15.75" x14ac:dyDescent="0.25">
      <c r="A75" s="31"/>
      <c r="B75" s="695"/>
      <c r="C75" s="204" t="s">
        <v>165</v>
      </c>
      <c r="D75" s="34"/>
      <c r="E75" s="321">
        <v>450246208</v>
      </c>
      <c r="F75" s="321">
        <v>70152320</v>
      </c>
      <c r="G75" s="322">
        <v>520398528</v>
      </c>
    </row>
    <row r="79" spans="1:7" x14ac:dyDescent="0.2">
      <c r="E79" s="559">
        <f t="shared" ref="E79:G79" si="0">+E9-E10-E27-E44</f>
        <v>0</v>
      </c>
      <c r="F79" s="559">
        <f t="shared" si="0"/>
        <v>0</v>
      </c>
      <c r="G79" s="559">
        <f t="shared" si="0"/>
        <v>0</v>
      </c>
    </row>
    <row r="80" spans="1:7" x14ac:dyDescent="0.2">
      <c r="E80" s="559">
        <f t="shared" ref="E80:G80" si="1">+E10-E11-E15-E18-E21-E22-E25-E26</f>
        <v>0</v>
      </c>
      <c r="F80" s="559">
        <f t="shared" si="1"/>
        <v>0</v>
      </c>
      <c r="G80" s="559">
        <f t="shared" si="1"/>
        <v>0</v>
      </c>
    </row>
    <row r="81" spans="5:7" x14ac:dyDescent="0.2">
      <c r="E81" s="559">
        <f t="shared" ref="E81:G81" si="2">+E11-E12-E13-E14</f>
        <v>0</v>
      </c>
      <c r="F81" s="559">
        <f t="shared" si="2"/>
        <v>0</v>
      </c>
      <c r="G81" s="559">
        <f t="shared" si="2"/>
        <v>0</v>
      </c>
    </row>
    <row r="82" spans="5:7" x14ac:dyDescent="0.2">
      <c r="E82" s="559">
        <f t="shared" ref="E82:G82" si="3">+E15-E16-E17</f>
        <v>0</v>
      </c>
      <c r="F82" s="559">
        <f t="shared" si="3"/>
        <v>0</v>
      </c>
      <c r="G82" s="559">
        <f t="shared" si="3"/>
        <v>0</v>
      </c>
    </row>
    <row r="83" spans="5:7" x14ac:dyDescent="0.2">
      <c r="E83" s="559">
        <f t="shared" ref="E83:G83" si="4">+E22-E23-E24</f>
        <v>0</v>
      </c>
      <c r="F83" s="559">
        <f t="shared" si="4"/>
        <v>0</v>
      </c>
      <c r="G83" s="559">
        <f t="shared" si="4"/>
        <v>0</v>
      </c>
    </row>
    <row r="84" spans="5:7" x14ac:dyDescent="0.2">
      <c r="E84" s="559">
        <f t="shared" ref="E84:G84" si="5">+E27-E28-E41</f>
        <v>0</v>
      </c>
      <c r="F84" s="559">
        <f t="shared" si="5"/>
        <v>0</v>
      </c>
      <c r="G84" s="559">
        <f t="shared" si="5"/>
        <v>0</v>
      </c>
    </row>
    <row r="85" spans="5:7" x14ac:dyDescent="0.2">
      <c r="E85" s="559">
        <f t="shared" ref="E85:G85" si="6">+E28-SUM(E29:E40)</f>
        <v>0</v>
      </c>
      <c r="F85" s="559">
        <f t="shared" si="6"/>
        <v>0</v>
      </c>
      <c r="G85" s="559">
        <f t="shared" si="6"/>
        <v>0</v>
      </c>
    </row>
    <row r="86" spans="5:7" x14ac:dyDescent="0.2">
      <c r="E86" s="559">
        <f t="shared" ref="E86:G86" si="7">+E41-E42-E43</f>
        <v>0</v>
      </c>
      <c r="F86" s="559">
        <f t="shared" si="7"/>
        <v>0</v>
      </c>
      <c r="G86" s="559">
        <f t="shared" si="7"/>
        <v>0</v>
      </c>
    </row>
    <row r="87" spans="5:7" x14ac:dyDescent="0.2">
      <c r="E87" s="559">
        <f t="shared" ref="E87:G87" si="8">+E44-E45-E49-E54</f>
        <v>0</v>
      </c>
      <c r="F87" s="559">
        <f t="shared" si="8"/>
        <v>0</v>
      </c>
      <c r="G87" s="559">
        <f t="shared" si="8"/>
        <v>0</v>
      </c>
    </row>
    <row r="88" spans="5:7" x14ac:dyDescent="0.2">
      <c r="E88" s="559">
        <f t="shared" ref="E88:G88" si="9">+E45-E46-E47-E48</f>
        <v>0</v>
      </c>
      <c r="F88" s="559">
        <f t="shared" si="9"/>
        <v>0</v>
      </c>
      <c r="G88" s="559">
        <f t="shared" si="9"/>
        <v>0</v>
      </c>
    </row>
    <row r="89" spans="5:7" x14ac:dyDescent="0.2">
      <c r="E89" s="559">
        <f t="shared" ref="E89:G89" si="10">+E49-E50-E53</f>
        <v>0</v>
      </c>
      <c r="F89" s="559">
        <f t="shared" si="10"/>
        <v>0</v>
      </c>
      <c r="G89" s="559">
        <f t="shared" si="10"/>
        <v>0</v>
      </c>
    </row>
    <row r="90" spans="5:7" x14ac:dyDescent="0.2">
      <c r="E90" s="559">
        <f t="shared" ref="E90:G90" si="11">+E50-E51-E52</f>
        <v>0</v>
      </c>
      <c r="F90" s="559">
        <f t="shared" si="11"/>
        <v>0</v>
      </c>
      <c r="G90" s="559">
        <f t="shared" si="11"/>
        <v>0</v>
      </c>
    </row>
    <row r="91" spans="5:7" x14ac:dyDescent="0.2">
      <c r="E91" s="559">
        <f t="shared" ref="E91:G91" si="12">+E55-E56-E65-E73</f>
        <v>0</v>
      </c>
      <c r="F91" s="559">
        <f t="shared" si="12"/>
        <v>0</v>
      </c>
      <c r="G91" s="559">
        <f t="shared" si="12"/>
        <v>0</v>
      </c>
    </row>
    <row r="92" spans="5:7" x14ac:dyDescent="0.2">
      <c r="E92" s="559">
        <f t="shared" ref="E92:G92" si="13">+E56-SUM(E57:E64)</f>
        <v>0</v>
      </c>
      <c r="F92" s="559">
        <f t="shared" si="13"/>
        <v>0</v>
      </c>
      <c r="G92" s="559">
        <f t="shared" si="13"/>
        <v>0</v>
      </c>
    </row>
    <row r="93" spans="5:7" x14ac:dyDescent="0.2">
      <c r="E93" s="559">
        <f t="shared" ref="E93:G93" si="14">+E65-SUM(E66:E72)</f>
        <v>0</v>
      </c>
      <c r="F93" s="559">
        <f t="shared" si="14"/>
        <v>0</v>
      </c>
      <c r="G93" s="559">
        <f t="shared" si="14"/>
        <v>0</v>
      </c>
    </row>
    <row r="94" spans="5:7" x14ac:dyDescent="0.2">
      <c r="E94" s="559">
        <f t="shared" ref="E94:G94" si="15">+E75-E9-E55</f>
        <v>0</v>
      </c>
      <c r="F94" s="559">
        <f>+F75-F9-F55</f>
        <v>0</v>
      </c>
      <c r="G94" s="559">
        <f t="shared" si="15"/>
        <v>0</v>
      </c>
    </row>
    <row r="95" spans="5:7" x14ac:dyDescent="0.2">
      <c r="E95" s="559"/>
    </row>
    <row r="96" spans="5:7" x14ac:dyDescent="0.2">
      <c r="E96" s="559"/>
    </row>
  </sheetData>
  <mergeCells count="4">
    <mergeCell ref="B2:C3"/>
    <mergeCell ref="E3:G3"/>
    <mergeCell ref="E4:G4"/>
    <mergeCell ref="E2:G2"/>
  </mergeCells>
  <pageMargins left="0.39370078740157483" right="0.39370078740157483" top="0.70866141732283472" bottom="0.78740157480314965" header="0.51181102362204722" footer="0.39370078740157483"/>
  <pageSetup paperSize="9" scale="64" orientation="portrait" r:id="rId1"/>
  <headerFooter alignWithMargins="0">
    <oddFooter>&amp;CEkteki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89"/>
  <sheetViews>
    <sheetView view="pageBreakPreview" zoomScale="55" zoomScaleNormal="70" zoomScaleSheetLayoutView="55" workbookViewId="0">
      <selection activeCell="D78" sqref="D78"/>
    </sheetView>
  </sheetViews>
  <sheetFormatPr defaultRowHeight="15.75" x14ac:dyDescent="0.25"/>
  <cols>
    <col min="1" max="1" width="3.140625" style="136" customWidth="1"/>
    <col min="2" max="2" width="3.42578125" style="35" customWidth="1"/>
    <col min="3" max="3" width="8.140625" style="36" customWidth="1"/>
    <col min="4" max="4" width="84.28515625" style="35" customWidth="1"/>
    <col min="5" max="5" width="7.7109375" style="35" customWidth="1"/>
    <col min="6" max="6" width="30.85546875" style="202" customWidth="1"/>
    <col min="7" max="7" width="18.5703125" style="202" hidden="1" customWidth="1"/>
    <col min="8" max="8" width="30.85546875" style="202" hidden="1" customWidth="1"/>
    <col min="9" max="9" width="18.5703125" style="202" hidden="1" customWidth="1"/>
    <col min="10" max="10" width="1" style="136" customWidth="1"/>
    <col min="11" max="11" width="9.140625" style="136"/>
    <col min="12" max="12" width="11.7109375" style="340" hidden="1" customWidth="1"/>
    <col min="13" max="13" width="9.140625" style="136" hidden="1" customWidth="1"/>
    <col min="14" max="14" width="11.5703125" style="340" hidden="1" customWidth="1"/>
    <col min="15" max="15" width="9.140625" style="136" customWidth="1"/>
    <col min="16" max="16384" width="9.140625" style="136"/>
  </cols>
  <sheetData>
    <row r="1" spans="2:14" x14ac:dyDescent="0.25">
      <c r="B1" s="8"/>
      <c r="C1" s="7"/>
      <c r="D1" s="8"/>
      <c r="E1" s="8"/>
      <c r="F1" s="8"/>
      <c r="G1" s="8"/>
      <c r="H1" s="258"/>
      <c r="I1" s="258"/>
    </row>
    <row r="2" spans="2:14" x14ac:dyDescent="0.25">
      <c r="B2" s="261"/>
      <c r="C2" s="262"/>
      <c r="D2" s="262"/>
      <c r="E2" s="262"/>
      <c r="F2" s="267"/>
      <c r="G2" s="262"/>
      <c r="H2" s="267"/>
      <c r="I2" s="267"/>
    </row>
    <row r="3" spans="2:14" x14ac:dyDescent="0.25">
      <c r="B3" s="796" t="s">
        <v>846</v>
      </c>
      <c r="C3" s="797"/>
      <c r="D3" s="797"/>
      <c r="E3" s="797"/>
      <c r="F3" s="798"/>
      <c r="G3" s="458"/>
      <c r="H3" s="344"/>
      <c r="I3" s="344"/>
    </row>
    <row r="4" spans="2:14" x14ac:dyDescent="0.25">
      <c r="B4" s="31"/>
      <c r="C4" s="32"/>
      <c r="D4" s="33"/>
      <c r="E4" s="33"/>
      <c r="F4" s="463"/>
      <c r="G4" s="259"/>
      <c r="H4" s="260"/>
      <c r="I4" s="260"/>
    </row>
    <row r="5" spans="2:14" x14ac:dyDescent="0.25">
      <c r="B5" s="6"/>
      <c r="C5" s="7"/>
      <c r="D5" s="8"/>
      <c r="E5" s="212"/>
      <c r="F5" s="346" t="s">
        <v>369</v>
      </c>
      <c r="G5" s="456"/>
      <c r="H5" s="343"/>
      <c r="I5" s="343"/>
      <c r="J5" s="136" t="s">
        <v>388</v>
      </c>
    </row>
    <row r="6" spans="2:14" ht="31.5" x14ac:dyDescent="0.25">
      <c r="B6" s="6"/>
      <c r="C6" s="7"/>
      <c r="D6" s="8"/>
      <c r="E6" s="212"/>
      <c r="F6" s="345" t="s">
        <v>390</v>
      </c>
      <c r="G6" s="457"/>
      <c r="H6" s="345" t="s">
        <v>390</v>
      </c>
      <c r="I6" s="341"/>
    </row>
    <row r="7" spans="2:14" x14ac:dyDescent="0.25">
      <c r="B7" s="6"/>
      <c r="C7" s="11"/>
      <c r="D7" s="12" t="s">
        <v>166</v>
      </c>
      <c r="E7" s="234" t="s">
        <v>2</v>
      </c>
      <c r="F7" s="346" t="s">
        <v>0</v>
      </c>
      <c r="G7" s="343"/>
      <c r="H7" s="346" t="s">
        <v>1</v>
      </c>
      <c r="I7" s="342"/>
    </row>
    <row r="8" spans="2:14" ht="15.75" customHeight="1" x14ac:dyDescent="0.25">
      <c r="B8" s="6"/>
      <c r="C8" s="7"/>
      <c r="D8" s="8"/>
      <c r="E8" s="801" t="s">
        <v>374</v>
      </c>
      <c r="F8" s="803" t="s">
        <v>506</v>
      </c>
      <c r="G8" s="799" t="s">
        <v>391</v>
      </c>
      <c r="H8" s="803" t="s">
        <v>507</v>
      </c>
      <c r="I8" s="799" t="s">
        <v>392</v>
      </c>
    </row>
    <row r="9" spans="2:14" ht="15" customHeight="1" x14ac:dyDescent="0.25">
      <c r="B9" s="31"/>
      <c r="C9" s="32"/>
      <c r="D9" s="265"/>
      <c r="E9" s="802"/>
      <c r="F9" s="804"/>
      <c r="G9" s="800"/>
      <c r="H9" s="804"/>
      <c r="I9" s="800"/>
    </row>
    <row r="10" spans="2:14" x14ac:dyDescent="0.25">
      <c r="B10" s="30"/>
      <c r="C10" s="648" t="s">
        <v>36</v>
      </c>
      <c r="D10" s="637" t="s">
        <v>476</v>
      </c>
      <c r="E10" s="213" t="s">
        <v>354</v>
      </c>
      <c r="F10" s="324">
        <v>750456</v>
      </c>
      <c r="G10" s="459">
        <f>+F10-L10</f>
        <v>0</v>
      </c>
      <c r="H10" s="324"/>
      <c r="I10" s="324">
        <f>+H10-N10</f>
        <v>0</v>
      </c>
      <c r="L10" s="340">
        <v>750456</v>
      </c>
      <c r="N10" s="340">
        <v>0</v>
      </c>
    </row>
    <row r="11" spans="2:14" x14ac:dyDescent="0.25">
      <c r="B11" s="6"/>
      <c r="C11" s="649" t="s">
        <v>4</v>
      </c>
      <c r="D11" s="638" t="s">
        <v>194</v>
      </c>
      <c r="E11" s="213"/>
      <c r="F11" s="339">
        <v>633536</v>
      </c>
      <c r="G11" s="460">
        <f>+F11-L11</f>
        <v>0</v>
      </c>
      <c r="H11" s="339"/>
      <c r="I11" s="323">
        <f t="shared" ref="I11:I69" si="0">+H11-N11</f>
        <v>0</v>
      </c>
      <c r="L11" s="340">
        <v>633536</v>
      </c>
      <c r="N11" s="340">
        <v>0</v>
      </c>
    </row>
    <row r="12" spans="2:14" x14ac:dyDescent="0.25">
      <c r="B12" s="6"/>
      <c r="C12" s="649" t="s">
        <v>21</v>
      </c>
      <c r="D12" s="638" t="s">
        <v>192</v>
      </c>
      <c r="E12" s="213"/>
      <c r="F12" s="339">
        <v>13490</v>
      </c>
      <c r="G12" s="460">
        <f t="shared" ref="G12:G17" si="1">+F12-L12</f>
        <v>0</v>
      </c>
      <c r="H12" s="339"/>
      <c r="I12" s="323">
        <f t="shared" si="0"/>
        <v>0</v>
      </c>
      <c r="L12" s="340">
        <v>13490</v>
      </c>
      <c r="N12" s="340">
        <v>0</v>
      </c>
    </row>
    <row r="13" spans="2:14" x14ac:dyDescent="0.25">
      <c r="B13" s="6"/>
      <c r="C13" s="649" t="s">
        <v>66</v>
      </c>
      <c r="D13" s="638" t="s">
        <v>246</v>
      </c>
      <c r="E13" s="213"/>
      <c r="F13" s="339">
        <v>102</v>
      </c>
      <c r="G13" s="460">
        <f t="shared" si="1"/>
        <v>0</v>
      </c>
      <c r="H13" s="339"/>
      <c r="I13" s="323">
        <f t="shared" si="0"/>
        <v>0</v>
      </c>
      <c r="L13" s="340">
        <v>102</v>
      </c>
      <c r="N13" s="340">
        <v>0</v>
      </c>
    </row>
    <row r="14" spans="2:14" x14ac:dyDescent="0.25">
      <c r="B14" s="6"/>
      <c r="C14" s="649" t="s">
        <v>67</v>
      </c>
      <c r="D14" s="638" t="s">
        <v>247</v>
      </c>
      <c r="E14" s="213"/>
      <c r="F14" s="339">
        <v>0</v>
      </c>
      <c r="G14" s="460">
        <f t="shared" si="1"/>
        <v>0</v>
      </c>
      <c r="H14" s="339"/>
      <c r="I14" s="323">
        <f t="shared" si="0"/>
        <v>0</v>
      </c>
      <c r="L14" s="340">
        <v>0</v>
      </c>
      <c r="N14" s="340">
        <v>0</v>
      </c>
    </row>
    <row r="15" spans="2:14" x14ac:dyDescent="0.25">
      <c r="B15" s="6"/>
      <c r="C15" s="649" t="s">
        <v>68</v>
      </c>
      <c r="D15" s="638" t="s">
        <v>188</v>
      </c>
      <c r="E15" s="213"/>
      <c r="F15" s="339">
        <v>75123</v>
      </c>
      <c r="G15" s="460">
        <f t="shared" si="1"/>
        <v>0</v>
      </c>
      <c r="H15" s="339"/>
      <c r="I15" s="323">
        <f t="shared" si="0"/>
        <v>0</v>
      </c>
      <c r="L15" s="340">
        <v>75123</v>
      </c>
      <c r="N15" s="340">
        <v>0</v>
      </c>
    </row>
    <row r="16" spans="2:14" x14ac:dyDescent="0.25">
      <c r="B16" s="6"/>
      <c r="C16" s="649" t="s">
        <v>248</v>
      </c>
      <c r="D16" s="638" t="s">
        <v>415</v>
      </c>
      <c r="E16" s="213"/>
      <c r="F16" s="339">
        <v>0</v>
      </c>
      <c r="G16" s="460">
        <f t="shared" si="1"/>
        <v>0</v>
      </c>
      <c r="H16" s="339"/>
      <c r="I16" s="323">
        <f t="shared" si="0"/>
        <v>0</v>
      </c>
      <c r="L16" s="340">
        <v>0</v>
      </c>
      <c r="N16" s="340">
        <v>0</v>
      </c>
    </row>
    <row r="17" spans="2:14" x14ac:dyDescent="0.25">
      <c r="B17" s="6"/>
      <c r="C17" s="649" t="s">
        <v>249</v>
      </c>
      <c r="D17" s="638" t="s">
        <v>477</v>
      </c>
      <c r="E17" s="213"/>
      <c r="F17" s="339">
        <v>61370</v>
      </c>
      <c r="G17" s="460">
        <f t="shared" si="1"/>
        <v>0</v>
      </c>
      <c r="H17" s="339"/>
      <c r="I17" s="323">
        <f t="shared" si="0"/>
        <v>0</v>
      </c>
      <c r="L17" s="340">
        <v>61370</v>
      </c>
      <c r="N17" s="340">
        <v>0</v>
      </c>
    </row>
    <row r="18" spans="2:14" x14ac:dyDescent="0.25">
      <c r="B18" s="6"/>
      <c r="C18" s="649" t="s">
        <v>250</v>
      </c>
      <c r="D18" s="638" t="s">
        <v>478</v>
      </c>
      <c r="E18" s="213"/>
      <c r="F18" s="339">
        <v>13753</v>
      </c>
      <c r="G18" s="460">
        <f t="shared" ref="G18:G69" si="2">+F18-L18</f>
        <v>0</v>
      </c>
      <c r="H18" s="339"/>
      <c r="I18" s="323">
        <f t="shared" si="0"/>
        <v>0</v>
      </c>
      <c r="L18" s="340">
        <v>13753</v>
      </c>
      <c r="N18" s="340">
        <v>0</v>
      </c>
    </row>
    <row r="19" spans="2:14" x14ac:dyDescent="0.25">
      <c r="B19" s="6"/>
      <c r="C19" s="649" t="s">
        <v>167</v>
      </c>
      <c r="D19" s="638" t="s">
        <v>189</v>
      </c>
      <c r="E19" s="213"/>
      <c r="F19" s="339">
        <v>21501</v>
      </c>
      <c r="G19" s="460">
        <f t="shared" si="2"/>
        <v>0</v>
      </c>
      <c r="H19" s="339"/>
      <c r="I19" s="323">
        <f t="shared" si="0"/>
        <v>0</v>
      </c>
      <c r="L19" s="340">
        <v>21501</v>
      </c>
      <c r="N19" s="340">
        <v>0</v>
      </c>
    </row>
    <row r="20" spans="2:14" x14ac:dyDescent="0.25">
      <c r="B20" s="6"/>
      <c r="C20" s="649" t="s">
        <v>251</v>
      </c>
      <c r="D20" s="639" t="s">
        <v>479</v>
      </c>
      <c r="E20" s="213"/>
      <c r="F20" s="339">
        <v>6704</v>
      </c>
      <c r="G20" s="460">
        <f t="shared" si="2"/>
        <v>0</v>
      </c>
      <c r="H20" s="339"/>
      <c r="I20" s="323">
        <f t="shared" si="0"/>
        <v>0</v>
      </c>
      <c r="L20" s="340">
        <v>6704</v>
      </c>
      <c r="N20" s="340">
        <v>0</v>
      </c>
    </row>
    <row r="21" spans="2:14" x14ac:dyDescent="0.25">
      <c r="B21" s="6"/>
      <c r="C21" s="650" t="s">
        <v>38</v>
      </c>
      <c r="D21" s="640" t="s">
        <v>480</v>
      </c>
      <c r="E21" s="213" t="s">
        <v>355</v>
      </c>
      <c r="F21" s="325">
        <v>393205</v>
      </c>
      <c r="G21" s="461">
        <f t="shared" si="2"/>
        <v>0</v>
      </c>
      <c r="H21" s="325"/>
      <c r="I21" s="323">
        <f t="shared" si="0"/>
        <v>0</v>
      </c>
      <c r="L21" s="340">
        <v>393205</v>
      </c>
      <c r="N21" s="340">
        <v>0</v>
      </c>
    </row>
    <row r="22" spans="2:14" x14ac:dyDescent="0.25">
      <c r="B22" s="30"/>
      <c r="C22" s="651" t="s">
        <v>39</v>
      </c>
      <c r="D22" s="641" t="s">
        <v>195</v>
      </c>
      <c r="E22" s="213"/>
      <c r="F22" s="339">
        <v>229526</v>
      </c>
      <c r="G22" s="461">
        <f t="shared" si="2"/>
        <v>0</v>
      </c>
      <c r="H22" s="339"/>
      <c r="I22" s="325">
        <f t="shared" si="0"/>
        <v>0</v>
      </c>
      <c r="L22" s="340">
        <v>229526</v>
      </c>
      <c r="N22" s="340">
        <v>0</v>
      </c>
    </row>
    <row r="23" spans="2:14" x14ac:dyDescent="0.25">
      <c r="B23" s="6"/>
      <c r="C23" s="651" t="s">
        <v>40</v>
      </c>
      <c r="D23" s="639" t="s">
        <v>481</v>
      </c>
      <c r="E23" s="213"/>
      <c r="F23" s="339">
        <v>138324</v>
      </c>
      <c r="G23" s="460">
        <f t="shared" si="2"/>
        <v>0</v>
      </c>
      <c r="H23" s="339"/>
      <c r="I23" s="323">
        <f t="shared" si="0"/>
        <v>0</v>
      </c>
      <c r="L23" s="340">
        <v>138324</v>
      </c>
      <c r="N23" s="340">
        <v>0</v>
      </c>
    </row>
    <row r="24" spans="2:14" x14ac:dyDescent="0.25">
      <c r="B24" s="6"/>
      <c r="C24" s="651" t="s">
        <v>41</v>
      </c>
      <c r="D24" s="638" t="s">
        <v>344</v>
      </c>
      <c r="E24" s="213"/>
      <c r="F24" s="339">
        <v>6001</v>
      </c>
      <c r="G24" s="460">
        <f t="shared" si="2"/>
        <v>0</v>
      </c>
      <c r="H24" s="339"/>
      <c r="I24" s="323">
        <f t="shared" si="0"/>
        <v>0</v>
      </c>
      <c r="L24" s="340">
        <v>6001</v>
      </c>
      <c r="N24" s="340">
        <v>0</v>
      </c>
    </row>
    <row r="25" spans="2:14" x14ac:dyDescent="0.25">
      <c r="B25" s="6"/>
      <c r="C25" s="651" t="s">
        <v>42</v>
      </c>
      <c r="D25" s="641" t="s">
        <v>196</v>
      </c>
      <c r="E25" s="213"/>
      <c r="F25" s="339">
        <v>0</v>
      </c>
      <c r="G25" s="460">
        <f t="shared" si="2"/>
        <v>0</v>
      </c>
      <c r="H25" s="339"/>
      <c r="I25" s="323">
        <f t="shared" si="0"/>
        <v>0</v>
      </c>
      <c r="L25" s="340">
        <v>0</v>
      </c>
      <c r="N25" s="340">
        <v>0</v>
      </c>
    </row>
    <row r="26" spans="2:14" x14ac:dyDescent="0.25">
      <c r="B26" s="6"/>
      <c r="C26" s="651" t="s">
        <v>44</v>
      </c>
      <c r="D26" s="639" t="s">
        <v>482</v>
      </c>
      <c r="E26" s="213"/>
      <c r="F26" s="339">
        <v>19354</v>
      </c>
      <c r="G26" s="460">
        <f t="shared" si="2"/>
        <v>0</v>
      </c>
      <c r="H26" s="339"/>
      <c r="I26" s="323">
        <f t="shared" si="0"/>
        <v>0</v>
      </c>
      <c r="L26" s="340">
        <v>19354</v>
      </c>
      <c r="N26" s="340">
        <v>0</v>
      </c>
    </row>
    <row r="27" spans="2:14" x14ac:dyDescent="0.25">
      <c r="B27" s="6"/>
      <c r="C27" s="648" t="s">
        <v>50</v>
      </c>
      <c r="D27" s="642" t="s">
        <v>483</v>
      </c>
      <c r="E27" s="213"/>
      <c r="F27" s="325">
        <v>357251</v>
      </c>
      <c r="G27" s="461">
        <f t="shared" si="2"/>
        <v>0</v>
      </c>
      <c r="H27" s="325"/>
      <c r="I27" s="323">
        <f t="shared" si="0"/>
        <v>0</v>
      </c>
      <c r="L27" s="340">
        <v>357251</v>
      </c>
      <c r="N27" s="340">
        <v>0</v>
      </c>
    </row>
    <row r="28" spans="2:14" x14ac:dyDescent="0.25">
      <c r="B28" s="30"/>
      <c r="C28" s="648" t="s">
        <v>61</v>
      </c>
      <c r="D28" s="642" t="s">
        <v>345</v>
      </c>
      <c r="E28" s="213"/>
      <c r="F28" s="325">
        <v>27328</v>
      </c>
      <c r="G28" s="461">
        <f t="shared" si="2"/>
        <v>0</v>
      </c>
      <c r="H28" s="325"/>
      <c r="I28" s="325">
        <f t="shared" si="0"/>
        <v>0</v>
      </c>
      <c r="L28" s="340">
        <v>27328</v>
      </c>
      <c r="N28" s="340">
        <v>0</v>
      </c>
    </row>
    <row r="29" spans="2:14" x14ac:dyDescent="0.25">
      <c r="B29" s="30"/>
      <c r="C29" s="651" t="s">
        <v>171</v>
      </c>
      <c r="D29" s="641" t="s">
        <v>10</v>
      </c>
      <c r="E29" s="213"/>
      <c r="F29" s="339">
        <v>68172</v>
      </c>
      <c r="G29" s="461">
        <f t="shared" si="2"/>
        <v>0</v>
      </c>
      <c r="H29" s="339"/>
      <c r="I29" s="325">
        <f t="shared" si="0"/>
        <v>0</v>
      </c>
      <c r="L29" s="340">
        <v>68172</v>
      </c>
      <c r="N29" s="340">
        <v>0</v>
      </c>
    </row>
    <row r="30" spans="2:14" x14ac:dyDescent="0.25">
      <c r="B30" s="6"/>
      <c r="C30" s="651" t="s">
        <v>172</v>
      </c>
      <c r="D30" s="641" t="s">
        <v>174</v>
      </c>
      <c r="E30" s="213"/>
      <c r="F30" s="339">
        <v>26508</v>
      </c>
      <c r="G30" s="460">
        <f t="shared" si="2"/>
        <v>0</v>
      </c>
      <c r="H30" s="339"/>
      <c r="I30" s="323">
        <f t="shared" si="0"/>
        <v>0</v>
      </c>
      <c r="L30" s="340">
        <v>26508</v>
      </c>
      <c r="N30" s="340">
        <v>0</v>
      </c>
    </row>
    <row r="31" spans="2:14" x14ac:dyDescent="0.25">
      <c r="B31" s="6"/>
      <c r="C31" s="651" t="s">
        <v>173</v>
      </c>
      <c r="D31" s="641" t="s">
        <v>74</v>
      </c>
      <c r="E31" s="213" t="s">
        <v>362</v>
      </c>
      <c r="F31" s="339">
        <v>41664</v>
      </c>
      <c r="G31" s="460">
        <f t="shared" si="2"/>
        <v>0</v>
      </c>
      <c r="H31" s="339"/>
      <c r="I31" s="323">
        <f t="shared" si="0"/>
        <v>0</v>
      </c>
      <c r="L31" s="340">
        <v>41664</v>
      </c>
      <c r="N31" s="340">
        <v>0</v>
      </c>
    </row>
    <row r="32" spans="2:14" x14ac:dyDescent="0.25">
      <c r="B32" s="6"/>
      <c r="C32" s="651" t="s">
        <v>69</v>
      </c>
      <c r="D32" s="641" t="s">
        <v>484</v>
      </c>
      <c r="E32" s="213"/>
      <c r="F32" s="339">
        <v>40844</v>
      </c>
      <c r="G32" s="460">
        <f t="shared" si="2"/>
        <v>0</v>
      </c>
      <c r="H32" s="339"/>
      <c r="I32" s="323">
        <f t="shared" si="0"/>
        <v>0</v>
      </c>
      <c r="L32" s="340">
        <v>40844</v>
      </c>
      <c r="N32" s="340">
        <v>0</v>
      </c>
    </row>
    <row r="33" spans="2:14" x14ac:dyDescent="0.25">
      <c r="B33" s="6"/>
      <c r="C33" s="651" t="s">
        <v>175</v>
      </c>
      <c r="D33" s="638" t="s">
        <v>485</v>
      </c>
      <c r="E33" s="213"/>
      <c r="F33" s="339">
        <v>0</v>
      </c>
      <c r="G33" s="460">
        <f t="shared" si="2"/>
        <v>0</v>
      </c>
      <c r="H33" s="339"/>
      <c r="I33" s="323">
        <f t="shared" si="0"/>
        <v>0</v>
      </c>
      <c r="L33" s="340">
        <v>0</v>
      </c>
      <c r="N33" s="340">
        <v>0</v>
      </c>
    </row>
    <row r="34" spans="2:14" x14ac:dyDescent="0.25">
      <c r="B34" s="6"/>
      <c r="C34" s="651" t="s">
        <v>176</v>
      </c>
      <c r="D34" s="641" t="s">
        <v>74</v>
      </c>
      <c r="E34" s="213" t="s">
        <v>362</v>
      </c>
      <c r="F34" s="339">
        <v>40844</v>
      </c>
      <c r="G34" s="460">
        <f t="shared" si="2"/>
        <v>0</v>
      </c>
      <c r="H34" s="339"/>
      <c r="I34" s="323">
        <f t="shared" si="0"/>
        <v>0</v>
      </c>
      <c r="L34" s="340">
        <v>40844</v>
      </c>
      <c r="N34" s="340">
        <v>0</v>
      </c>
    </row>
    <row r="35" spans="2:14" x14ac:dyDescent="0.25">
      <c r="B35" s="6"/>
      <c r="C35" s="652" t="s">
        <v>62</v>
      </c>
      <c r="D35" s="643" t="s">
        <v>486</v>
      </c>
      <c r="E35" s="213" t="s">
        <v>359</v>
      </c>
      <c r="F35" s="325">
        <v>-112444</v>
      </c>
      <c r="G35" s="461">
        <f t="shared" si="2"/>
        <v>0</v>
      </c>
      <c r="H35" s="325"/>
      <c r="I35" s="323">
        <f t="shared" si="0"/>
        <v>0</v>
      </c>
      <c r="L35" s="340">
        <v>-112444</v>
      </c>
      <c r="N35" s="340">
        <v>0</v>
      </c>
    </row>
    <row r="36" spans="2:14" x14ac:dyDescent="0.25">
      <c r="B36" s="30"/>
      <c r="C36" s="653" t="s">
        <v>487</v>
      </c>
      <c r="D36" s="642" t="s">
        <v>177</v>
      </c>
      <c r="E36" s="213"/>
      <c r="F36" s="325">
        <v>0</v>
      </c>
      <c r="G36" s="461">
        <f t="shared" si="2"/>
        <v>0</v>
      </c>
      <c r="H36" s="325"/>
      <c r="I36" s="325">
        <f t="shared" si="0"/>
        <v>0</v>
      </c>
      <c r="L36" s="340">
        <v>0</v>
      </c>
      <c r="N36" s="340">
        <v>0</v>
      </c>
    </row>
    <row r="37" spans="2:14" x14ac:dyDescent="0.25">
      <c r="B37" s="30"/>
      <c r="C37" s="648" t="s">
        <v>64</v>
      </c>
      <c r="D37" s="642" t="s">
        <v>488</v>
      </c>
      <c r="E37" s="213" t="s">
        <v>356</v>
      </c>
      <c r="F37" s="325">
        <v>6861</v>
      </c>
      <c r="G37" s="461">
        <f t="shared" si="2"/>
        <v>0</v>
      </c>
      <c r="H37" s="325"/>
      <c r="I37" s="325">
        <f t="shared" si="0"/>
        <v>0</v>
      </c>
      <c r="L37" s="340">
        <v>6861</v>
      </c>
      <c r="N37" s="340">
        <v>0</v>
      </c>
    </row>
    <row r="38" spans="2:14" x14ac:dyDescent="0.25">
      <c r="B38" s="6"/>
      <c r="C38" s="651" t="s">
        <v>447</v>
      </c>
      <c r="D38" s="641" t="s">
        <v>237</v>
      </c>
      <c r="E38" s="213"/>
      <c r="F38" s="339">
        <v>3014</v>
      </c>
      <c r="G38" s="460">
        <f t="shared" si="2"/>
        <v>0</v>
      </c>
      <c r="H38" s="339"/>
      <c r="I38" s="323">
        <f t="shared" si="0"/>
        <v>0</v>
      </c>
      <c r="L38" s="340">
        <v>3014</v>
      </c>
      <c r="N38" s="340">
        <v>0</v>
      </c>
    </row>
    <row r="39" spans="2:14" x14ac:dyDescent="0.25">
      <c r="B39" s="6"/>
      <c r="C39" s="651" t="s">
        <v>449</v>
      </c>
      <c r="D39" s="641" t="s">
        <v>370</v>
      </c>
      <c r="E39" s="213"/>
      <c r="F39" s="339">
        <v>49317</v>
      </c>
      <c r="G39" s="460">
        <f t="shared" si="2"/>
        <v>0</v>
      </c>
      <c r="H39" s="339"/>
      <c r="I39" s="323">
        <f t="shared" si="0"/>
        <v>0</v>
      </c>
      <c r="L39" s="340">
        <v>49317</v>
      </c>
      <c r="N39" s="340">
        <v>0</v>
      </c>
    </row>
    <row r="40" spans="2:14" x14ac:dyDescent="0.25">
      <c r="B40" s="6"/>
      <c r="C40" s="651" t="s">
        <v>451</v>
      </c>
      <c r="D40" s="641" t="s">
        <v>489</v>
      </c>
      <c r="E40" s="213"/>
      <c r="F40" s="339">
        <v>-45470</v>
      </c>
      <c r="G40" s="460">
        <f t="shared" si="2"/>
        <v>0</v>
      </c>
      <c r="H40" s="339"/>
      <c r="I40" s="323">
        <f t="shared" si="0"/>
        <v>0</v>
      </c>
      <c r="L40" s="340">
        <v>-45470</v>
      </c>
      <c r="N40" s="340">
        <v>0</v>
      </c>
    </row>
    <row r="41" spans="2:14" x14ac:dyDescent="0.25">
      <c r="B41" s="30"/>
      <c r="C41" s="648" t="s">
        <v>77</v>
      </c>
      <c r="D41" s="642" t="s">
        <v>178</v>
      </c>
      <c r="E41" s="213" t="s">
        <v>357</v>
      </c>
      <c r="F41" s="325">
        <v>189575</v>
      </c>
      <c r="G41" s="461">
        <f t="shared" si="2"/>
        <v>0</v>
      </c>
      <c r="H41" s="325"/>
      <c r="I41" s="325">
        <f t="shared" si="0"/>
        <v>0</v>
      </c>
      <c r="L41" s="340">
        <v>189575</v>
      </c>
      <c r="N41" s="340">
        <v>0</v>
      </c>
    </row>
    <row r="42" spans="2:14" x14ac:dyDescent="0.25">
      <c r="B42" s="30"/>
      <c r="C42" s="653" t="s">
        <v>80</v>
      </c>
      <c r="D42" s="642" t="s">
        <v>490</v>
      </c>
      <c r="E42" s="213"/>
      <c r="F42" s="325">
        <v>468571</v>
      </c>
      <c r="G42" s="461">
        <f t="shared" si="2"/>
        <v>0</v>
      </c>
      <c r="H42" s="325"/>
      <c r="I42" s="325">
        <f t="shared" si="0"/>
        <v>0</v>
      </c>
      <c r="L42" s="340">
        <v>468571</v>
      </c>
      <c r="N42" s="340">
        <v>0</v>
      </c>
    </row>
    <row r="43" spans="2:14" x14ac:dyDescent="0.25">
      <c r="B43" s="30"/>
      <c r="C43" s="648" t="s">
        <v>81</v>
      </c>
      <c r="D43" s="642" t="s">
        <v>491</v>
      </c>
      <c r="E43" s="213" t="s">
        <v>358</v>
      </c>
      <c r="F43" s="325">
        <v>-232515</v>
      </c>
      <c r="G43" s="461">
        <f t="shared" si="2"/>
        <v>0</v>
      </c>
      <c r="H43" s="325"/>
      <c r="I43" s="325">
        <f t="shared" si="0"/>
        <v>0</v>
      </c>
      <c r="L43" s="340">
        <v>-232515</v>
      </c>
      <c r="N43" s="340">
        <v>0</v>
      </c>
    </row>
    <row r="44" spans="2:14" x14ac:dyDescent="0.25">
      <c r="B44" s="30"/>
      <c r="C44" s="648" t="s">
        <v>82</v>
      </c>
      <c r="D44" s="642" t="s">
        <v>193</v>
      </c>
      <c r="E44" s="213" t="s">
        <v>359</v>
      </c>
      <c r="F44" s="325">
        <v>-117487</v>
      </c>
      <c r="G44" s="461">
        <f t="shared" si="2"/>
        <v>0</v>
      </c>
      <c r="H44" s="325"/>
      <c r="I44" s="325">
        <f t="shared" si="0"/>
        <v>0</v>
      </c>
      <c r="L44" s="340">
        <v>-117487</v>
      </c>
      <c r="N44" s="340">
        <v>0</v>
      </c>
    </row>
    <row r="45" spans="2:14" x14ac:dyDescent="0.25">
      <c r="B45" s="30"/>
      <c r="C45" s="648" t="s">
        <v>85</v>
      </c>
      <c r="D45" s="642" t="s">
        <v>492</v>
      </c>
      <c r="E45" s="213"/>
      <c r="F45" s="325">
        <v>118569</v>
      </c>
      <c r="G45" s="461">
        <f t="shared" si="2"/>
        <v>0</v>
      </c>
      <c r="H45" s="325"/>
      <c r="I45" s="325">
        <f t="shared" si="0"/>
        <v>0</v>
      </c>
      <c r="L45" s="340">
        <v>118569</v>
      </c>
      <c r="N45" s="340">
        <v>0</v>
      </c>
    </row>
    <row r="46" spans="2:14" ht="31.5" x14ac:dyDescent="0.25">
      <c r="B46" s="30"/>
      <c r="C46" s="648" t="s">
        <v>86</v>
      </c>
      <c r="D46" s="644" t="s">
        <v>231</v>
      </c>
      <c r="E46" s="213"/>
      <c r="F46" s="325">
        <v>0</v>
      </c>
      <c r="G46" s="461">
        <f t="shared" si="2"/>
        <v>0</v>
      </c>
      <c r="H46" s="325"/>
      <c r="I46" s="325">
        <f t="shared" si="0"/>
        <v>0</v>
      </c>
      <c r="L46" s="340">
        <v>0</v>
      </c>
      <c r="N46" s="340">
        <v>0</v>
      </c>
    </row>
    <row r="47" spans="2:14" x14ac:dyDescent="0.25">
      <c r="B47" s="30"/>
      <c r="C47" s="316" t="s">
        <v>87</v>
      </c>
      <c r="D47" s="645" t="s">
        <v>234</v>
      </c>
      <c r="E47" s="213"/>
      <c r="F47" s="325">
        <v>0</v>
      </c>
      <c r="G47" s="461">
        <f t="shared" si="2"/>
        <v>0</v>
      </c>
      <c r="H47" s="325"/>
      <c r="I47" s="325">
        <f t="shared" si="0"/>
        <v>0</v>
      </c>
      <c r="L47" s="340">
        <v>0</v>
      </c>
      <c r="N47" s="340">
        <v>0</v>
      </c>
    </row>
    <row r="48" spans="2:14" x14ac:dyDescent="0.25">
      <c r="B48" s="30"/>
      <c r="C48" s="648" t="s">
        <v>88</v>
      </c>
      <c r="D48" s="642" t="s">
        <v>179</v>
      </c>
      <c r="E48" s="213"/>
      <c r="F48" s="325">
        <v>0</v>
      </c>
      <c r="G48" s="461">
        <f t="shared" si="2"/>
        <v>0</v>
      </c>
      <c r="H48" s="325"/>
      <c r="I48" s="325">
        <f t="shared" si="0"/>
        <v>0</v>
      </c>
      <c r="L48" s="340">
        <v>0</v>
      </c>
      <c r="N48" s="340">
        <v>0</v>
      </c>
    </row>
    <row r="49" spans="2:14" x14ac:dyDescent="0.25">
      <c r="B49" s="30"/>
      <c r="C49" s="648" t="s">
        <v>90</v>
      </c>
      <c r="D49" s="642" t="s">
        <v>493</v>
      </c>
      <c r="E49" s="213"/>
      <c r="F49" s="325">
        <v>118569</v>
      </c>
      <c r="G49" s="461">
        <f t="shared" si="2"/>
        <v>0</v>
      </c>
      <c r="H49" s="325"/>
      <c r="I49" s="325">
        <f t="shared" si="0"/>
        <v>0</v>
      </c>
      <c r="L49" s="340">
        <v>118569</v>
      </c>
      <c r="N49" s="340">
        <v>0</v>
      </c>
    </row>
    <row r="50" spans="2:14" x14ac:dyDescent="0.25">
      <c r="B50" s="30"/>
      <c r="C50" s="653" t="s">
        <v>93</v>
      </c>
      <c r="D50" s="642" t="s">
        <v>316</v>
      </c>
      <c r="E50" s="213" t="s">
        <v>360</v>
      </c>
      <c r="F50" s="325">
        <v>-28189</v>
      </c>
      <c r="G50" s="461">
        <f t="shared" si="2"/>
        <v>0</v>
      </c>
      <c r="H50" s="325"/>
      <c r="I50" s="323">
        <f t="shared" si="0"/>
        <v>0</v>
      </c>
      <c r="L50" s="340">
        <v>-28189</v>
      </c>
      <c r="N50" s="340">
        <v>0</v>
      </c>
    </row>
    <row r="51" spans="2:14" x14ac:dyDescent="0.25">
      <c r="B51" s="30"/>
      <c r="C51" s="654" t="s">
        <v>232</v>
      </c>
      <c r="D51" s="638" t="s">
        <v>207</v>
      </c>
      <c r="E51" s="213"/>
      <c r="F51" s="339">
        <v>-2520</v>
      </c>
      <c r="G51" s="460">
        <f t="shared" si="2"/>
        <v>0</v>
      </c>
      <c r="H51" s="339"/>
      <c r="I51" s="323">
        <f t="shared" si="0"/>
        <v>0</v>
      </c>
      <c r="L51" s="340">
        <v>-2520</v>
      </c>
      <c r="N51" s="340">
        <v>0</v>
      </c>
    </row>
    <row r="52" spans="2:14" x14ac:dyDescent="0.25">
      <c r="B52" s="30"/>
      <c r="C52" s="654" t="s">
        <v>233</v>
      </c>
      <c r="D52" s="646" t="s">
        <v>494</v>
      </c>
      <c r="E52" s="213"/>
      <c r="F52" s="339">
        <v>1454</v>
      </c>
      <c r="G52" s="461">
        <f t="shared" si="2"/>
        <v>0</v>
      </c>
      <c r="H52" s="339"/>
      <c r="I52" s="325">
        <f t="shared" si="0"/>
        <v>0</v>
      </c>
      <c r="L52" s="340">
        <v>1454</v>
      </c>
      <c r="N52" s="340">
        <v>0</v>
      </c>
    </row>
    <row r="53" spans="2:14" x14ac:dyDescent="0.25">
      <c r="B53" s="30"/>
      <c r="C53" s="654" t="s">
        <v>495</v>
      </c>
      <c r="D53" s="646" t="s">
        <v>496</v>
      </c>
      <c r="E53" s="213"/>
      <c r="F53" s="339">
        <v>-27123</v>
      </c>
      <c r="G53" s="461">
        <f t="shared" si="2"/>
        <v>0</v>
      </c>
      <c r="H53" s="339"/>
      <c r="I53" s="325">
        <f t="shared" si="0"/>
        <v>0</v>
      </c>
      <c r="L53" s="340">
        <v>-27123</v>
      </c>
      <c r="N53" s="340">
        <v>0</v>
      </c>
    </row>
    <row r="54" spans="2:14" x14ac:dyDescent="0.25">
      <c r="B54" s="30"/>
      <c r="C54" s="648" t="s">
        <v>180</v>
      </c>
      <c r="D54" s="642" t="s">
        <v>497</v>
      </c>
      <c r="E54" s="213"/>
      <c r="F54" s="325">
        <v>90380</v>
      </c>
      <c r="G54" s="461">
        <f t="shared" si="2"/>
        <v>0</v>
      </c>
      <c r="H54" s="325"/>
      <c r="I54" s="323">
        <f t="shared" si="0"/>
        <v>0</v>
      </c>
      <c r="L54" s="340">
        <v>90380</v>
      </c>
      <c r="N54" s="340">
        <v>0</v>
      </c>
    </row>
    <row r="55" spans="2:14" x14ac:dyDescent="0.25">
      <c r="B55" s="30"/>
      <c r="C55" s="648" t="s">
        <v>320</v>
      </c>
      <c r="D55" s="642" t="s">
        <v>317</v>
      </c>
      <c r="E55" s="213"/>
      <c r="F55" s="325">
        <v>0</v>
      </c>
      <c r="G55" s="461">
        <f t="shared" si="2"/>
        <v>0</v>
      </c>
      <c r="H55" s="325"/>
      <c r="I55" s="323">
        <f t="shared" si="0"/>
        <v>0</v>
      </c>
      <c r="L55" s="340">
        <v>0</v>
      </c>
      <c r="N55" s="340">
        <v>0</v>
      </c>
    </row>
    <row r="56" spans="2:14" x14ac:dyDescent="0.25">
      <c r="B56" s="30"/>
      <c r="C56" s="655" t="s">
        <v>322</v>
      </c>
      <c r="D56" s="646" t="s">
        <v>318</v>
      </c>
      <c r="E56" s="213"/>
      <c r="F56" s="339">
        <v>0</v>
      </c>
      <c r="G56" s="460">
        <f t="shared" si="2"/>
        <v>0</v>
      </c>
      <c r="H56" s="339"/>
      <c r="I56" s="323">
        <f t="shared" si="0"/>
        <v>0</v>
      </c>
      <c r="L56" s="340">
        <v>0</v>
      </c>
      <c r="N56" s="340">
        <v>0</v>
      </c>
    </row>
    <row r="57" spans="2:14" x14ac:dyDescent="0.25">
      <c r="B57" s="30"/>
      <c r="C57" s="655" t="s">
        <v>324</v>
      </c>
      <c r="D57" s="646" t="s">
        <v>498</v>
      </c>
      <c r="E57" s="213"/>
      <c r="F57" s="339">
        <v>0</v>
      </c>
      <c r="G57" s="461">
        <f t="shared" si="2"/>
        <v>0</v>
      </c>
      <c r="H57" s="339"/>
      <c r="I57" s="325">
        <f t="shared" si="0"/>
        <v>0</v>
      </c>
      <c r="L57" s="340">
        <v>0</v>
      </c>
      <c r="N57" s="340">
        <v>0</v>
      </c>
    </row>
    <row r="58" spans="2:14" x14ac:dyDescent="0.25">
      <c r="B58" s="30"/>
      <c r="C58" s="655" t="s">
        <v>326</v>
      </c>
      <c r="D58" s="646" t="s">
        <v>319</v>
      </c>
      <c r="E58" s="213"/>
      <c r="F58" s="339">
        <v>0</v>
      </c>
      <c r="G58" s="461"/>
      <c r="H58" s="339"/>
      <c r="I58" s="325"/>
      <c r="L58" s="340">
        <v>0</v>
      </c>
      <c r="N58" s="340">
        <v>0</v>
      </c>
    </row>
    <row r="59" spans="2:14" x14ac:dyDescent="0.25">
      <c r="B59" s="30"/>
      <c r="C59" s="648" t="s">
        <v>328</v>
      </c>
      <c r="D59" s="642" t="s">
        <v>321</v>
      </c>
      <c r="E59" s="213"/>
      <c r="F59" s="325">
        <v>0</v>
      </c>
      <c r="G59" s="461"/>
      <c r="H59" s="325"/>
      <c r="I59" s="325"/>
      <c r="L59" s="340">
        <v>0</v>
      </c>
      <c r="N59" s="340">
        <v>0</v>
      </c>
    </row>
    <row r="60" spans="2:14" x14ac:dyDescent="0.25">
      <c r="B60" s="30"/>
      <c r="C60" s="655" t="s">
        <v>351</v>
      </c>
      <c r="D60" s="646" t="s">
        <v>323</v>
      </c>
      <c r="E60" s="213"/>
      <c r="F60" s="339">
        <v>0</v>
      </c>
      <c r="G60" s="461"/>
      <c r="H60" s="339"/>
      <c r="I60" s="325"/>
      <c r="L60" s="340">
        <v>0</v>
      </c>
      <c r="N60" s="340">
        <v>0</v>
      </c>
    </row>
    <row r="61" spans="2:14" x14ac:dyDescent="0.25">
      <c r="B61" s="30"/>
      <c r="C61" s="655" t="s">
        <v>352</v>
      </c>
      <c r="D61" s="646" t="s">
        <v>325</v>
      </c>
      <c r="E61" s="213"/>
      <c r="F61" s="339">
        <v>0</v>
      </c>
      <c r="G61" s="460">
        <f t="shared" si="2"/>
        <v>0</v>
      </c>
      <c r="H61" s="339"/>
      <c r="I61" s="323">
        <f t="shared" si="0"/>
        <v>0</v>
      </c>
      <c r="L61" s="340">
        <v>0</v>
      </c>
      <c r="N61" s="340">
        <v>0</v>
      </c>
    </row>
    <row r="62" spans="2:14" x14ac:dyDescent="0.25">
      <c r="B62" s="30"/>
      <c r="C62" s="655" t="s">
        <v>353</v>
      </c>
      <c r="D62" s="646" t="s">
        <v>327</v>
      </c>
      <c r="E62" s="213"/>
      <c r="F62" s="339">
        <v>0</v>
      </c>
      <c r="G62" s="460">
        <f t="shared" si="2"/>
        <v>0</v>
      </c>
      <c r="H62" s="339"/>
      <c r="I62" s="323">
        <f t="shared" si="0"/>
        <v>0</v>
      </c>
      <c r="L62" s="340">
        <v>0</v>
      </c>
      <c r="N62" s="340">
        <v>0</v>
      </c>
    </row>
    <row r="63" spans="2:14" x14ac:dyDescent="0.25">
      <c r="B63" s="30"/>
      <c r="C63" s="648" t="s">
        <v>329</v>
      </c>
      <c r="D63" s="642" t="s">
        <v>499</v>
      </c>
      <c r="E63" s="213"/>
      <c r="F63" s="325">
        <v>0</v>
      </c>
      <c r="G63" s="461">
        <f t="shared" si="2"/>
        <v>0</v>
      </c>
      <c r="H63" s="325"/>
      <c r="I63" s="323">
        <f t="shared" si="0"/>
        <v>0</v>
      </c>
      <c r="L63" s="340">
        <v>0</v>
      </c>
      <c r="N63" s="340">
        <v>0</v>
      </c>
    </row>
    <row r="64" spans="2:14" x14ac:dyDescent="0.25">
      <c r="B64" s="30"/>
      <c r="C64" s="648" t="s">
        <v>331</v>
      </c>
      <c r="D64" s="642" t="s">
        <v>330</v>
      </c>
      <c r="E64" s="213"/>
      <c r="F64" s="325">
        <v>0</v>
      </c>
      <c r="G64" s="461">
        <f t="shared" si="2"/>
        <v>0</v>
      </c>
      <c r="H64" s="325"/>
      <c r="I64" s="325">
        <f t="shared" si="0"/>
        <v>0</v>
      </c>
      <c r="L64" s="340">
        <v>0</v>
      </c>
      <c r="N64" s="340">
        <v>0</v>
      </c>
    </row>
    <row r="65" spans="2:14" x14ac:dyDescent="0.25">
      <c r="B65" s="30"/>
      <c r="C65" s="655" t="s">
        <v>500</v>
      </c>
      <c r="D65" s="638" t="s">
        <v>207</v>
      </c>
      <c r="E65" s="213"/>
      <c r="F65" s="339">
        <v>0</v>
      </c>
      <c r="G65" s="461">
        <f t="shared" si="2"/>
        <v>0</v>
      </c>
      <c r="H65" s="339"/>
      <c r="I65" s="325">
        <f t="shared" si="0"/>
        <v>0</v>
      </c>
      <c r="L65" s="340">
        <v>0</v>
      </c>
      <c r="N65" s="340">
        <v>0</v>
      </c>
    </row>
    <row r="66" spans="2:14" x14ac:dyDescent="0.25">
      <c r="B66" s="30"/>
      <c r="C66" s="655" t="s">
        <v>501</v>
      </c>
      <c r="D66" s="646" t="s">
        <v>494</v>
      </c>
      <c r="E66" s="213"/>
      <c r="F66" s="339">
        <v>0</v>
      </c>
      <c r="G66" s="460">
        <f t="shared" si="2"/>
        <v>0</v>
      </c>
      <c r="H66" s="339"/>
      <c r="I66" s="323">
        <f t="shared" si="0"/>
        <v>0</v>
      </c>
      <c r="L66" s="340">
        <v>0</v>
      </c>
      <c r="N66" s="340">
        <v>0</v>
      </c>
    </row>
    <row r="67" spans="2:14" x14ac:dyDescent="0.25">
      <c r="B67" s="30"/>
      <c r="C67" s="655" t="s">
        <v>502</v>
      </c>
      <c r="D67" s="646" t="s">
        <v>496</v>
      </c>
      <c r="E67" s="213"/>
      <c r="F67" s="339">
        <v>0</v>
      </c>
      <c r="G67" s="460">
        <f t="shared" si="2"/>
        <v>0</v>
      </c>
      <c r="H67" s="339"/>
      <c r="I67" s="323">
        <f t="shared" si="0"/>
        <v>0</v>
      </c>
      <c r="L67" s="340">
        <v>0</v>
      </c>
      <c r="N67" s="340">
        <v>0</v>
      </c>
    </row>
    <row r="68" spans="2:14" x14ac:dyDescent="0.25">
      <c r="B68" s="30"/>
      <c r="C68" s="648" t="s">
        <v>332</v>
      </c>
      <c r="D68" s="642" t="s">
        <v>503</v>
      </c>
      <c r="E68" s="213"/>
      <c r="F68" s="325">
        <v>0</v>
      </c>
      <c r="G68" s="461">
        <f t="shared" si="2"/>
        <v>0</v>
      </c>
      <c r="H68" s="325"/>
      <c r="I68" s="325">
        <f t="shared" si="0"/>
        <v>0</v>
      </c>
      <c r="L68" s="340">
        <v>0</v>
      </c>
      <c r="N68" s="340">
        <v>0</v>
      </c>
    </row>
    <row r="69" spans="2:14" x14ac:dyDescent="0.25">
      <c r="B69" s="263"/>
      <c r="C69" s="656" t="s">
        <v>504</v>
      </c>
      <c r="D69" s="647" t="s">
        <v>505</v>
      </c>
      <c r="E69" s="264" t="s">
        <v>361</v>
      </c>
      <c r="F69" s="326">
        <v>90380</v>
      </c>
      <c r="G69" s="462">
        <f t="shared" si="2"/>
        <v>0</v>
      </c>
      <c r="H69" s="326"/>
      <c r="I69" s="326">
        <f t="shared" si="0"/>
        <v>0</v>
      </c>
      <c r="L69" s="340">
        <v>90380</v>
      </c>
      <c r="N69" s="340">
        <v>0</v>
      </c>
    </row>
    <row r="70" spans="2:14" x14ac:dyDescent="0.25">
      <c r="B70" s="253"/>
      <c r="C70" s="254"/>
      <c r="D70" s="253"/>
      <c r="E70" s="253"/>
      <c r="F70" s="201"/>
      <c r="G70" s="201"/>
      <c r="H70" s="201"/>
      <c r="I70" s="201"/>
    </row>
    <row r="71" spans="2:14" x14ac:dyDescent="0.25">
      <c r="F71" s="201">
        <f>+F10-SUM(F11:F15,F19:F20)</f>
        <v>0</v>
      </c>
      <c r="G71" s="201"/>
      <c r="H71" s="201">
        <f>+H10-SUM(H11:H15,H19:H20)</f>
        <v>0</v>
      </c>
      <c r="I71" s="201">
        <f>+I10-I22+I29+I36+I37+I41+I43+I44+I49-I69</f>
        <v>0</v>
      </c>
    </row>
    <row r="72" spans="2:14" x14ac:dyDescent="0.25">
      <c r="F72" s="201">
        <f>+F15-SUM(F16:F18)</f>
        <v>0</v>
      </c>
      <c r="G72" s="201"/>
      <c r="H72" s="201">
        <f>+H15-SUM(H16:H18)</f>
        <v>0</v>
      </c>
      <c r="I72" s="201">
        <f>+I10-I11-I12-I13-I14-I15-I20-I21</f>
        <v>0</v>
      </c>
    </row>
    <row r="73" spans="2:14" x14ac:dyDescent="0.25">
      <c r="F73" s="201">
        <f>+F21-SUM(F22:F26)</f>
        <v>0</v>
      </c>
      <c r="H73" s="201">
        <f>+H21-SUM(H22:H26)</f>
        <v>0</v>
      </c>
      <c r="I73" s="202">
        <f>+I15-I16-I17-I18-I19</f>
        <v>0</v>
      </c>
    </row>
    <row r="74" spans="2:14" x14ac:dyDescent="0.25">
      <c r="F74" s="202">
        <f>+F27-(+F10-F21)</f>
        <v>0</v>
      </c>
      <c r="H74" s="202">
        <f>+H27-(+H10-H21)</f>
        <v>0</v>
      </c>
      <c r="I74" s="202">
        <f>+I22-I23-I24-I25-I26-I27</f>
        <v>0</v>
      </c>
    </row>
    <row r="75" spans="2:14" x14ac:dyDescent="0.25">
      <c r="F75" s="202">
        <f>+F28-(F29-F32)</f>
        <v>0</v>
      </c>
      <c r="H75" s="202">
        <f>+H28-(H29-H32)</f>
        <v>0</v>
      </c>
      <c r="I75" s="202">
        <f>+I28-(+I10-I22)</f>
        <v>0</v>
      </c>
    </row>
    <row r="76" spans="2:14" x14ac:dyDescent="0.25">
      <c r="F76" s="202">
        <f>+F29-SUM(F30:F31)</f>
        <v>0</v>
      </c>
      <c r="H76" s="202">
        <f>+H29-SUM(H30:H31)</f>
        <v>0</v>
      </c>
      <c r="I76" s="202">
        <f>+I29-(I30-I33)</f>
        <v>0</v>
      </c>
    </row>
    <row r="77" spans="2:14" x14ac:dyDescent="0.25">
      <c r="F77" s="202">
        <f>+F32-SUM(F33:F34)</f>
        <v>0</v>
      </c>
      <c r="H77" s="202">
        <f>+H32-SUM(H33:H34)</f>
        <v>0</v>
      </c>
      <c r="I77" s="202">
        <f>+I30-I31-I32</f>
        <v>0</v>
      </c>
    </row>
    <row r="78" spans="2:14" x14ac:dyDescent="0.25">
      <c r="F78" s="202">
        <f>+F37-SUM(F38:F40)</f>
        <v>0</v>
      </c>
      <c r="H78" s="202">
        <f>+H37-SUM(H38:H40)</f>
        <v>0</v>
      </c>
      <c r="I78" s="202">
        <f>+I33-I34-I35</f>
        <v>0</v>
      </c>
    </row>
    <row r="79" spans="2:14" x14ac:dyDescent="0.25">
      <c r="F79" s="202">
        <f>+F42-(+F27+F28+F35+F36+F37+F41)</f>
        <v>0</v>
      </c>
      <c r="H79" s="202">
        <f>+H42-(+H27+H28+H35+H36+H37+H41)</f>
        <v>0</v>
      </c>
      <c r="I79" s="202">
        <f>+I37-I38-I39-I40</f>
        <v>0</v>
      </c>
    </row>
    <row r="80" spans="2:14" x14ac:dyDescent="0.25">
      <c r="F80" s="202">
        <f>+F45-(+F42+F43+F44)</f>
        <v>0</v>
      </c>
      <c r="H80" s="202">
        <f>+H45-(+H42+H43+H44)</f>
        <v>0</v>
      </c>
      <c r="I80" s="202">
        <f>+I42-I28-I29-I36-I37-I41</f>
        <v>0</v>
      </c>
    </row>
    <row r="81" spans="6:9" x14ac:dyDescent="0.25">
      <c r="F81" s="202">
        <f>+F49-(+F45+F46+F47+F48)</f>
        <v>0</v>
      </c>
      <c r="H81" s="202">
        <f>+H49-(+H45+H46+H47+H48)</f>
        <v>0</v>
      </c>
      <c r="I81" s="202">
        <f>+I45-(+I42+I43+I44)</f>
        <v>0</v>
      </c>
    </row>
    <row r="82" spans="6:9" x14ac:dyDescent="0.25">
      <c r="F82" s="202">
        <f>+F50-SUM(F51:F53)</f>
        <v>0</v>
      </c>
      <c r="H82" s="202">
        <f>+H50-SUM(H51:H53)</f>
        <v>0</v>
      </c>
      <c r="I82" s="202">
        <f>+I52-(+I48+I49)</f>
        <v>0</v>
      </c>
    </row>
    <row r="83" spans="6:9" x14ac:dyDescent="0.25">
      <c r="F83" s="202">
        <f>+F54-(+F49+F50)</f>
        <v>0</v>
      </c>
      <c r="H83" s="202">
        <f>+H54-(+H49+H50)</f>
        <v>0</v>
      </c>
      <c r="I83" s="202">
        <f>+I69-I52</f>
        <v>0</v>
      </c>
    </row>
    <row r="84" spans="6:9" x14ac:dyDescent="0.25">
      <c r="F84" s="202">
        <f>+F55-SUM(F56:F58)</f>
        <v>0</v>
      </c>
      <c r="H84" s="202">
        <f>+H55-SUM(H56:H58)</f>
        <v>0</v>
      </c>
    </row>
    <row r="85" spans="6:9" x14ac:dyDescent="0.25">
      <c r="F85" s="202">
        <f>+F59-SUM(F60:F62)</f>
        <v>0</v>
      </c>
      <c r="H85" s="202">
        <f>+H59-SUM(H60:H62)</f>
        <v>0</v>
      </c>
    </row>
    <row r="86" spans="6:9" x14ac:dyDescent="0.25">
      <c r="F86" s="202">
        <f>+F63-(+F55-F59)</f>
        <v>0</v>
      </c>
      <c r="H86" s="202">
        <f>+H63-(+H55-H59)</f>
        <v>0</v>
      </c>
    </row>
    <row r="87" spans="6:9" x14ac:dyDescent="0.25">
      <c r="F87" s="202">
        <f>+F64-SUM(F65:F67)</f>
        <v>0</v>
      </c>
      <c r="H87" s="202">
        <f>+H64-SUM(H65:H67)</f>
        <v>0</v>
      </c>
    </row>
    <row r="88" spans="6:9" x14ac:dyDescent="0.25">
      <c r="F88" s="202">
        <f>+F68-(+F63+F64)</f>
        <v>0</v>
      </c>
      <c r="H88" s="202">
        <f>+H68-(+H63+H64)</f>
        <v>0</v>
      </c>
    </row>
    <row r="89" spans="6:9" x14ac:dyDescent="0.25">
      <c r="F89" s="202">
        <f>+F69-(+F54+F68)</f>
        <v>0</v>
      </c>
      <c r="H89" s="202">
        <f>+H69-(+H54+H68)</f>
        <v>0</v>
      </c>
    </row>
  </sheetData>
  <mergeCells count="6">
    <mergeCell ref="B3:F3"/>
    <mergeCell ref="I8:I9"/>
    <mergeCell ref="G8:G9"/>
    <mergeCell ref="E8:E9"/>
    <mergeCell ref="F8:F9"/>
    <mergeCell ref="H8:H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66" orientation="portrait" r:id="rId1"/>
  <headerFooter alignWithMargins="0">
    <oddFooter>&amp;CEkteki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81"/>
  <sheetViews>
    <sheetView view="pageBreakPreview" zoomScale="55" zoomScaleNormal="70" zoomScaleSheetLayoutView="55" workbookViewId="0">
      <selection activeCell="D78" sqref="D78"/>
    </sheetView>
  </sheetViews>
  <sheetFormatPr defaultRowHeight="15.75" x14ac:dyDescent="0.25"/>
  <cols>
    <col min="1" max="1" width="3.140625" style="136" customWidth="1"/>
    <col min="2" max="2" width="3.42578125" style="35" customWidth="1"/>
    <col min="3" max="3" width="8.140625" style="36" customWidth="1"/>
    <col min="4" max="4" width="84.5703125" style="35" customWidth="1"/>
    <col min="5" max="5" width="7.7109375" style="35" customWidth="1"/>
    <col min="6" max="6" width="30.7109375" style="202" customWidth="1"/>
    <col min="7" max="7" width="19" style="202" hidden="1" customWidth="1"/>
    <col min="8" max="8" width="30.7109375" style="202" hidden="1" customWidth="1"/>
    <col min="9" max="9" width="19" style="202" hidden="1" customWidth="1"/>
    <col min="10" max="10" width="1.28515625" style="136" customWidth="1"/>
    <col min="11" max="11" width="9.140625" style="136"/>
    <col min="12" max="12" width="10.7109375" style="136" hidden="1" customWidth="1"/>
    <col min="13" max="14" width="9.140625" style="136" hidden="1" customWidth="1"/>
    <col min="15" max="15" width="9.140625" style="136" customWidth="1"/>
    <col min="16" max="16384" width="9.140625" style="136"/>
  </cols>
  <sheetData>
    <row r="1" spans="2:14" x14ac:dyDescent="0.25">
      <c r="B1" s="8"/>
      <c r="C1" s="7"/>
      <c r="D1" s="8"/>
      <c r="E1" s="8"/>
      <c r="F1" s="8"/>
      <c r="G1" s="8"/>
      <c r="H1" s="258"/>
      <c r="I1" s="258"/>
    </row>
    <row r="2" spans="2:14" x14ac:dyDescent="0.25">
      <c r="B2" s="261"/>
      <c r="C2" s="262"/>
      <c r="D2" s="262"/>
      <c r="E2" s="262"/>
      <c r="F2" s="267"/>
      <c r="G2" s="262"/>
      <c r="H2" s="267"/>
      <c r="I2" s="267"/>
    </row>
    <row r="3" spans="2:14" x14ac:dyDescent="0.25">
      <c r="B3" s="796" t="s">
        <v>379</v>
      </c>
      <c r="C3" s="797"/>
      <c r="D3" s="797"/>
      <c r="E3" s="797"/>
      <c r="F3" s="798"/>
      <c r="G3" s="458"/>
      <c r="H3" s="344"/>
      <c r="I3" s="344"/>
    </row>
    <row r="4" spans="2:14" x14ac:dyDescent="0.25">
      <c r="B4" s="31"/>
      <c r="C4" s="32"/>
      <c r="D4" s="33"/>
      <c r="E4" s="33"/>
      <c r="F4" s="463"/>
      <c r="G4" s="259"/>
      <c r="H4" s="260"/>
      <c r="I4" s="260"/>
    </row>
    <row r="5" spans="2:14" x14ac:dyDescent="0.25">
      <c r="B5" s="6"/>
      <c r="C5" s="7"/>
      <c r="D5" s="8"/>
      <c r="E5" s="212"/>
      <c r="F5" s="346" t="s">
        <v>369</v>
      </c>
      <c r="G5" s="456"/>
      <c r="H5" s="343"/>
      <c r="I5" s="343"/>
      <c r="J5" s="136" t="s">
        <v>388</v>
      </c>
    </row>
    <row r="6" spans="2:14" ht="30.75" customHeight="1" x14ac:dyDescent="0.25">
      <c r="B6" s="6"/>
      <c r="C6" s="7"/>
      <c r="D6" s="8"/>
      <c r="E6" s="212"/>
      <c r="F6" s="345" t="s">
        <v>390</v>
      </c>
      <c r="G6" s="457"/>
      <c r="H6" s="345" t="s">
        <v>390</v>
      </c>
      <c r="I6" s="457"/>
    </row>
    <row r="7" spans="2:14" x14ac:dyDescent="0.25">
      <c r="B7" s="6"/>
      <c r="C7" s="11"/>
      <c r="D7" s="12" t="s">
        <v>166</v>
      </c>
      <c r="E7" s="234" t="s">
        <v>2</v>
      </c>
      <c r="F7" s="346" t="s">
        <v>1</v>
      </c>
      <c r="G7" s="426"/>
      <c r="H7" s="346" t="s">
        <v>1</v>
      </c>
      <c r="I7" s="343"/>
    </row>
    <row r="8" spans="2:14" ht="15.75" customHeight="1" x14ac:dyDescent="0.25">
      <c r="B8" s="6"/>
      <c r="C8" s="7"/>
      <c r="D8" s="8"/>
      <c r="E8" s="805" t="s">
        <v>374</v>
      </c>
      <c r="F8" s="803" t="s">
        <v>507</v>
      </c>
      <c r="G8" s="799" t="s">
        <v>392</v>
      </c>
      <c r="H8" s="803" t="s">
        <v>739</v>
      </c>
      <c r="I8" s="799" t="s">
        <v>740</v>
      </c>
    </row>
    <row r="9" spans="2:14" ht="15" customHeight="1" x14ac:dyDescent="0.25">
      <c r="B9" s="31"/>
      <c r="C9" s="32"/>
      <c r="D9" s="265"/>
      <c r="E9" s="806"/>
      <c r="F9" s="804"/>
      <c r="G9" s="800"/>
      <c r="H9" s="804"/>
      <c r="I9" s="800"/>
    </row>
    <row r="10" spans="2:14" x14ac:dyDescent="0.25">
      <c r="B10" s="30"/>
      <c r="C10" s="316" t="s">
        <v>36</v>
      </c>
      <c r="D10" s="696" t="s">
        <v>741</v>
      </c>
      <c r="E10" s="213" t="s">
        <v>354</v>
      </c>
      <c r="F10" s="324">
        <v>695393</v>
      </c>
      <c r="G10" s="459">
        <f>+F10-L10</f>
        <v>0</v>
      </c>
      <c r="H10" s="324">
        <v>0</v>
      </c>
      <c r="I10" s="324">
        <f>+H10-N10</f>
        <v>0</v>
      </c>
      <c r="L10" s="136">
        <v>695393</v>
      </c>
      <c r="N10" s="136">
        <v>0</v>
      </c>
    </row>
    <row r="11" spans="2:14" x14ac:dyDescent="0.25">
      <c r="B11" s="6"/>
      <c r="C11" s="569" t="s">
        <v>4</v>
      </c>
      <c r="D11" s="697" t="s">
        <v>194</v>
      </c>
      <c r="E11" s="213"/>
      <c r="F11" s="323">
        <v>576079</v>
      </c>
      <c r="G11" s="460">
        <f>+F11-L11</f>
        <v>0</v>
      </c>
      <c r="H11" s="323">
        <v>0</v>
      </c>
      <c r="I11" s="323">
        <f t="shared" ref="I11:I67" si="0">+H11-N11</f>
        <v>0</v>
      </c>
      <c r="L11" s="136">
        <v>576079</v>
      </c>
      <c r="N11" s="136">
        <v>0</v>
      </c>
    </row>
    <row r="12" spans="2:14" x14ac:dyDescent="0.25">
      <c r="B12" s="6"/>
      <c r="C12" s="569" t="s">
        <v>21</v>
      </c>
      <c r="D12" s="698" t="s">
        <v>192</v>
      </c>
      <c r="E12" s="213"/>
      <c r="F12" s="323">
        <v>8266</v>
      </c>
      <c r="G12" s="460">
        <f t="shared" ref="G12:G67" si="1">+F12-L12</f>
        <v>0</v>
      </c>
      <c r="H12" s="323">
        <v>0</v>
      </c>
      <c r="I12" s="323">
        <f t="shared" si="0"/>
        <v>0</v>
      </c>
      <c r="L12" s="136">
        <v>8266</v>
      </c>
      <c r="N12" s="136">
        <v>0</v>
      </c>
    </row>
    <row r="13" spans="2:14" x14ac:dyDescent="0.25">
      <c r="B13" s="6"/>
      <c r="C13" s="569" t="s">
        <v>66</v>
      </c>
      <c r="D13" s="698" t="s">
        <v>246</v>
      </c>
      <c r="E13" s="213"/>
      <c r="F13" s="323">
        <v>1216</v>
      </c>
      <c r="G13" s="460">
        <f t="shared" si="1"/>
        <v>0</v>
      </c>
      <c r="H13" s="323">
        <v>0</v>
      </c>
      <c r="I13" s="323">
        <f t="shared" si="0"/>
        <v>0</v>
      </c>
      <c r="L13" s="136">
        <v>1216</v>
      </c>
      <c r="N13" s="136">
        <v>0</v>
      </c>
    </row>
    <row r="14" spans="2:14" x14ac:dyDescent="0.25">
      <c r="B14" s="6"/>
      <c r="C14" s="569" t="s">
        <v>67</v>
      </c>
      <c r="D14" s="698" t="s">
        <v>247</v>
      </c>
      <c r="E14" s="213"/>
      <c r="F14" s="323">
        <v>0</v>
      </c>
      <c r="G14" s="460">
        <f t="shared" si="1"/>
        <v>0</v>
      </c>
      <c r="H14" s="323">
        <v>0</v>
      </c>
      <c r="I14" s="323">
        <f t="shared" si="0"/>
        <v>0</v>
      </c>
      <c r="L14" s="136">
        <v>0</v>
      </c>
      <c r="N14" s="136">
        <v>0</v>
      </c>
    </row>
    <row r="15" spans="2:14" x14ac:dyDescent="0.25">
      <c r="B15" s="6"/>
      <c r="C15" s="569" t="s">
        <v>68</v>
      </c>
      <c r="D15" s="697" t="s">
        <v>188</v>
      </c>
      <c r="E15" s="213"/>
      <c r="F15" s="323">
        <v>75654</v>
      </c>
      <c r="G15" s="460">
        <f t="shared" si="1"/>
        <v>0</v>
      </c>
      <c r="H15" s="323">
        <v>0</v>
      </c>
      <c r="I15" s="323">
        <f t="shared" si="0"/>
        <v>0</v>
      </c>
      <c r="L15" s="136">
        <v>75654</v>
      </c>
      <c r="N15" s="136">
        <v>0</v>
      </c>
    </row>
    <row r="16" spans="2:14" x14ac:dyDescent="0.25">
      <c r="B16" s="6"/>
      <c r="C16" s="569" t="s">
        <v>248</v>
      </c>
      <c r="D16" s="697" t="s">
        <v>742</v>
      </c>
      <c r="E16" s="213"/>
      <c r="F16" s="323">
        <v>0</v>
      </c>
      <c r="G16" s="460">
        <f t="shared" si="1"/>
        <v>0</v>
      </c>
      <c r="H16" s="323">
        <v>0</v>
      </c>
      <c r="I16" s="323">
        <f t="shared" si="0"/>
        <v>0</v>
      </c>
      <c r="L16" s="136">
        <v>0</v>
      </c>
      <c r="N16" s="136">
        <v>0</v>
      </c>
    </row>
    <row r="17" spans="2:14" x14ac:dyDescent="0.25">
      <c r="B17" s="6"/>
      <c r="C17" s="569" t="s">
        <v>249</v>
      </c>
      <c r="D17" s="697" t="s">
        <v>629</v>
      </c>
      <c r="E17" s="213"/>
      <c r="F17" s="323">
        <v>0</v>
      </c>
      <c r="G17" s="460">
        <f t="shared" si="1"/>
        <v>0</v>
      </c>
      <c r="H17" s="323">
        <v>0</v>
      </c>
      <c r="I17" s="323">
        <f t="shared" si="0"/>
        <v>0</v>
      </c>
      <c r="L17" s="136">
        <v>0</v>
      </c>
      <c r="N17" s="136">
        <v>0</v>
      </c>
    </row>
    <row r="18" spans="2:14" x14ac:dyDescent="0.25">
      <c r="B18" s="6"/>
      <c r="C18" s="569" t="s">
        <v>250</v>
      </c>
      <c r="D18" s="697" t="s">
        <v>743</v>
      </c>
      <c r="E18" s="213"/>
      <c r="F18" s="323">
        <v>58341</v>
      </c>
      <c r="G18" s="460">
        <f t="shared" si="1"/>
        <v>0</v>
      </c>
      <c r="H18" s="323">
        <v>0</v>
      </c>
      <c r="I18" s="323">
        <f t="shared" si="0"/>
        <v>0</v>
      </c>
      <c r="L18" s="136">
        <v>58341</v>
      </c>
      <c r="N18" s="136">
        <v>0</v>
      </c>
    </row>
    <row r="19" spans="2:14" x14ac:dyDescent="0.25">
      <c r="B19" s="6"/>
      <c r="C19" s="569" t="s">
        <v>744</v>
      </c>
      <c r="D19" s="697" t="s">
        <v>745</v>
      </c>
      <c r="E19" s="213"/>
      <c r="F19" s="323">
        <v>17313</v>
      </c>
      <c r="G19" s="460">
        <f t="shared" si="1"/>
        <v>0</v>
      </c>
      <c r="H19" s="323">
        <v>0</v>
      </c>
      <c r="I19" s="323">
        <f t="shared" si="0"/>
        <v>0</v>
      </c>
      <c r="L19" s="136">
        <v>17313</v>
      </c>
      <c r="N19" s="136">
        <v>0</v>
      </c>
    </row>
    <row r="20" spans="2:14" x14ac:dyDescent="0.25">
      <c r="B20" s="6"/>
      <c r="C20" s="569" t="s">
        <v>167</v>
      </c>
      <c r="D20" s="697" t="s">
        <v>189</v>
      </c>
      <c r="E20" s="213"/>
      <c r="F20" s="323">
        <v>25672</v>
      </c>
      <c r="G20" s="460">
        <f t="shared" si="1"/>
        <v>0</v>
      </c>
      <c r="H20" s="323">
        <v>0</v>
      </c>
      <c r="I20" s="323">
        <f t="shared" si="0"/>
        <v>0</v>
      </c>
      <c r="L20" s="136">
        <v>25672</v>
      </c>
      <c r="N20" s="136">
        <v>0</v>
      </c>
    </row>
    <row r="21" spans="2:14" x14ac:dyDescent="0.25">
      <c r="B21" s="6"/>
      <c r="C21" s="569" t="s">
        <v>251</v>
      </c>
      <c r="D21" s="699" t="s">
        <v>746</v>
      </c>
      <c r="E21" s="213"/>
      <c r="F21" s="323">
        <v>8506</v>
      </c>
      <c r="G21" s="460">
        <f t="shared" si="1"/>
        <v>0</v>
      </c>
      <c r="H21" s="323">
        <v>0</v>
      </c>
      <c r="I21" s="323">
        <f t="shared" si="0"/>
        <v>0</v>
      </c>
      <c r="L21" s="136">
        <v>8506</v>
      </c>
      <c r="N21" s="136">
        <v>0</v>
      </c>
    </row>
    <row r="22" spans="2:14" x14ac:dyDescent="0.25">
      <c r="B22" s="30"/>
      <c r="C22" s="526" t="s">
        <v>38</v>
      </c>
      <c r="D22" s="700" t="s">
        <v>747</v>
      </c>
      <c r="E22" s="213" t="s">
        <v>355</v>
      </c>
      <c r="F22" s="325">
        <v>352163</v>
      </c>
      <c r="G22" s="461">
        <f t="shared" si="1"/>
        <v>0</v>
      </c>
      <c r="H22" s="325">
        <v>0</v>
      </c>
      <c r="I22" s="325">
        <f t="shared" si="0"/>
        <v>0</v>
      </c>
      <c r="L22" s="136">
        <v>352163</v>
      </c>
      <c r="N22" s="136">
        <v>0</v>
      </c>
    </row>
    <row r="23" spans="2:14" x14ac:dyDescent="0.25">
      <c r="B23" s="6"/>
      <c r="C23" s="569" t="s">
        <v>39</v>
      </c>
      <c r="D23" s="697" t="s">
        <v>195</v>
      </c>
      <c r="E23" s="213"/>
      <c r="F23" s="323">
        <v>203025</v>
      </c>
      <c r="G23" s="460">
        <f t="shared" si="1"/>
        <v>0</v>
      </c>
      <c r="H23" s="323">
        <v>0</v>
      </c>
      <c r="I23" s="323">
        <f t="shared" si="0"/>
        <v>0</v>
      </c>
      <c r="L23" s="136">
        <v>203025</v>
      </c>
      <c r="N23" s="136">
        <v>0</v>
      </c>
    </row>
    <row r="24" spans="2:14" x14ac:dyDescent="0.25">
      <c r="B24" s="6"/>
      <c r="C24" s="569" t="s">
        <v>40</v>
      </c>
      <c r="D24" s="699" t="s">
        <v>748</v>
      </c>
      <c r="E24" s="213"/>
      <c r="F24" s="323">
        <v>124949</v>
      </c>
      <c r="G24" s="460">
        <f t="shared" si="1"/>
        <v>0</v>
      </c>
      <c r="H24" s="323">
        <v>0</v>
      </c>
      <c r="I24" s="323">
        <f t="shared" si="0"/>
        <v>0</v>
      </c>
      <c r="L24" s="136">
        <v>124949</v>
      </c>
      <c r="N24" s="136">
        <v>0</v>
      </c>
    </row>
    <row r="25" spans="2:14" x14ac:dyDescent="0.25">
      <c r="B25" s="6"/>
      <c r="C25" s="569" t="s">
        <v>41</v>
      </c>
      <c r="D25" s="699" t="s">
        <v>344</v>
      </c>
      <c r="E25" s="213"/>
      <c r="F25" s="323">
        <v>5812</v>
      </c>
      <c r="G25" s="460">
        <f t="shared" si="1"/>
        <v>0</v>
      </c>
      <c r="H25" s="323">
        <v>0</v>
      </c>
      <c r="I25" s="323">
        <f t="shared" si="0"/>
        <v>0</v>
      </c>
      <c r="L25" s="136">
        <v>5812</v>
      </c>
      <c r="N25" s="136">
        <v>0</v>
      </c>
    </row>
    <row r="26" spans="2:14" x14ac:dyDescent="0.25">
      <c r="B26" s="6"/>
      <c r="C26" s="569" t="s">
        <v>42</v>
      </c>
      <c r="D26" s="697" t="s">
        <v>196</v>
      </c>
      <c r="E26" s="213"/>
      <c r="F26" s="323">
        <v>0</v>
      </c>
      <c r="G26" s="460">
        <f t="shared" si="1"/>
        <v>0</v>
      </c>
      <c r="H26" s="323">
        <v>0</v>
      </c>
      <c r="I26" s="323">
        <f t="shared" si="0"/>
        <v>0</v>
      </c>
      <c r="L26" s="136">
        <v>0</v>
      </c>
      <c r="N26" s="136">
        <v>0</v>
      </c>
    </row>
    <row r="27" spans="2:14" x14ac:dyDescent="0.25">
      <c r="B27" s="6"/>
      <c r="C27" s="569" t="s">
        <v>44</v>
      </c>
      <c r="D27" s="699" t="s">
        <v>749</v>
      </c>
      <c r="E27" s="213"/>
      <c r="F27" s="323">
        <v>18377</v>
      </c>
      <c r="G27" s="460">
        <f t="shared" si="1"/>
        <v>0</v>
      </c>
      <c r="H27" s="323">
        <v>0</v>
      </c>
      <c r="I27" s="323">
        <f t="shared" si="0"/>
        <v>0</v>
      </c>
      <c r="L27" s="136">
        <v>18377</v>
      </c>
      <c r="N27" s="136">
        <v>0</v>
      </c>
    </row>
    <row r="28" spans="2:14" x14ac:dyDescent="0.25">
      <c r="B28" s="30"/>
      <c r="C28" s="316" t="s">
        <v>50</v>
      </c>
      <c r="D28" s="645" t="s">
        <v>750</v>
      </c>
      <c r="E28" s="213"/>
      <c r="F28" s="325">
        <v>343230</v>
      </c>
      <c r="G28" s="461">
        <f t="shared" si="1"/>
        <v>0</v>
      </c>
      <c r="H28" s="325">
        <v>0</v>
      </c>
      <c r="I28" s="325">
        <f t="shared" si="0"/>
        <v>0</v>
      </c>
      <c r="L28" s="136">
        <v>343230</v>
      </c>
      <c r="N28" s="136">
        <v>0</v>
      </c>
    </row>
    <row r="29" spans="2:14" x14ac:dyDescent="0.25">
      <c r="B29" s="30"/>
      <c r="C29" s="316" t="s">
        <v>61</v>
      </c>
      <c r="D29" s="645" t="s">
        <v>345</v>
      </c>
      <c r="E29" s="213"/>
      <c r="F29" s="325">
        <v>34311</v>
      </c>
      <c r="G29" s="461">
        <f t="shared" si="1"/>
        <v>0</v>
      </c>
      <c r="H29" s="325">
        <v>0</v>
      </c>
      <c r="I29" s="325">
        <f t="shared" si="0"/>
        <v>0</v>
      </c>
      <c r="L29" s="136">
        <v>34311</v>
      </c>
      <c r="N29" s="136">
        <v>0</v>
      </c>
    </row>
    <row r="30" spans="2:14" x14ac:dyDescent="0.25">
      <c r="B30" s="6"/>
      <c r="C30" s="569" t="s">
        <v>171</v>
      </c>
      <c r="D30" s="697" t="s">
        <v>10</v>
      </c>
      <c r="E30" s="213"/>
      <c r="F30" s="323">
        <v>69778</v>
      </c>
      <c r="G30" s="460">
        <f t="shared" si="1"/>
        <v>0</v>
      </c>
      <c r="H30" s="323">
        <v>0</v>
      </c>
      <c r="I30" s="323">
        <f t="shared" si="0"/>
        <v>0</v>
      </c>
      <c r="L30" s="136">
        <v>69778</v>
      </c>
      <c r="N30" s="136">
        <v>0</v>
      </c>
    </row>
    <row r="31" spans="2:14" x14ac:dyDescent="0.25">
      <c r="B31" s="6"/>
      <c r="C31" s="569" t="s">
        <v>172</v>
      </c>
      <c r="D31" s="697" t="s">
        <v>174</v>
      </c>
      <c r="E31" s="213"/>
      <c r="F31" s="323">
        <v>29902</v>
      </c>
      <c r="G31" s="460">
        <f t="shared" si="1"/>
        <v>0</v>
      </c>
      <c r="H31" s="323">
        <v>0</v>
      </c>
      <c r="I31" s="323">
        <f t="shared" si="0"/>
        <v>0</v>
      </c>
      <c r="L31" s="136">
        <v>29902</v>
      </c>
      <c r="N31" s="136">
        <v>0</v>
      </c>
    </row>
    <row r="32" spans="2:14" x14ac:dyDescent="0.25">
      <c r="B32" s="6"/>
      <c r="C32" s="569" t="s">
        <v>173</v>
      </c>
      <c r="D32" s="697" t="s">
        <v>74</v>
      </c>
      <c r="E32" s="213" t="s">
        <v>362</v>
      </c>
      <c r="F32" s="323">
        <v>39876</v>
      </c>
      <c r="G32" s="460">
        <f t="shared" si="1"/>
        <v>0</v>
      </c>
      <c r="H32" s="323">
        <v>0</v>
      </c>
      <c r="I32" s="323">
        <f t="shared" si="0"/>
        <v>0</v>
      </c>
      <c r="L32" s="136">
        <v>39876</v>
      </c>
      <c r="N32" s="136">
        <v>0</v>
      </c>
    </row>
    <row r="33" spans="2:14" x14ac:dyDescent="0.25">
      <c r="B33" s="6"/>
      <c r="C33" s="569" t="s">
        <v>69</v>
      </c>
      <c r="D33" s="697" t="s">
        <v>751</v>
      </c>
      <c r="E33" s="213"/>
      <c r="F33" s="323">
        <v>35467</v>
      </c>
      <c r="G33" s="460">
        <f t="shared" si="1"/>
        <v>0</v>
      </c>
      <c r="H33" s="323">
        <v>0</v>
      </c>
      <c r="I33" s="323">
        <f t="shared" si="0"/>
        <v>0</v>
      </c>
      <c r="L33" s="136">
        <v>35467</v>
      </c>
      <c r="N33" s="136">
        <v>0</v>
      </c>
    </row>
    <row r="34" spans="2:14" x14ac:dyDescent="0.25">
      <c r="B34" s="6"/>
      <c r="C34" s="569" t="s">
        <v>175</v>
      </c>
      <c r="D34" s="699" t="s">
        <v>752</v>
      </c>
      <c r="E34" s="213"/>
      <c r="F34" s="323">
        <v>0</v>
      </c>
      <c r="G34" s="460">
        <f t="shared" si="1"/>
        <v>0</v>
      </c>
      <c r="H34" s="323">
        <v>0</v>
      </c>
      <c r="I34" s="323">
        <f t="shared" si="0"/>
        <v>0</v>
      </c>
      <c r="L34" s="136">
        <v>0</v>
      </c>
      <c r="N34" s="136">
        <v>0</v>
      </c>
    </row>
    <row r="35" spans="2:14" x14ac:dyDescent="0.25">
      <c r="B35" s="6"/>
      <c r="C35" s="569" t="s">
        <v>176</v>
      </c>
      <c r="D35" s="697" t="s">
        <v>74</v>
      </c>
      <c r="E35" s="213" t="s">
        <v>362</v>
      </c>
      <c r="F35" s="323">
        <v>35467</v>
      </c>
      <c r="G35" s="460">
        <f t="shared" si="1"/>
        <v>0</v>
      </c>
      <c r="H35" s="323">
        <v>0</v>
      </c>
      <c r="I35" s="323">
        <f t="shared" si="0"/>
        <v>0</v>
      </c>
      <c r="L35" s="136">
        <v>35467</v>
      </c>
      <c r="N35" s="136">
        <v>0</v>
      </c>
    </row>
    <row r="36" spans="2:14" x14ac:dyDescent="0.25">
      <c r="B36" s="30"/>
      <c r="C36" s="316" t="s">
        <v>62</v>
      </c>
      <c r="D36" s="645" t="s">
        <v>177</v>
      </c>
      <c r="E36" s="213"/>
      <c r="F36" s="325">
        <v>0</v>
      </c>
      <c r="G36" s="461">
        <f t="shared" si="1"/>
        <v>0</v>
      </c>
      <c r="H36" s="325">
        <v>0</v>
      </c>
      <c r="I36" s="325">
        <f t="shared" si="0"/>
        <v>0</v>
      </c>
      <c r="L36" s="136">
        <v>0</v>
      </c>
      <c r="N36" s="136">
        <v>0</v>
      </c>
    </row>
    <row r="37" spans="2:14" x14ac:dyDescent="0.25">
      <c r="B37" s="30"/>
      <c r="C37" s="316" t="s">
        <v>63</v>
      </c>
      <c r="D37" s="645" t="s">
        <v>753</v>
      </c>
      <c r="E37" s="213" t="s">
        <v>356</v>
      </c>
      <c r="F37" s="325">
        <v>20911</v>
      </c>
      <c r="G37" s="461">
        <f t="shared" si="1"/>
        <v>0</v>
      </c>
      <c r="H37" s="325">
        <v>0</v>
      </c>
      <c r="I37" s="325">
        <f t="shared" si="0"/>
        <v>0</v>
      </c>
      <c r="L37" s="136">
        <v>20911</v>
      </c>
      <c r="N37" s="136">
        <v>0</v>
      </c>
    </row>
    <row r="38" spans="2:14" x14ac:dyDescent="0.25">
      <c r="B38" s="6"/>
      <c r="C38" s="569" t="s">
        <v>75</v>
      </c>
      <c r="D38" s="697" t="s">
        <v>237</v>
      </c>
      <c r="E38" s="213"/>
      <c r="F38" s="323">
        <v>291</v>
      </c>
      <c r="G38" s="460">
        <f t="shared" si="1"/>
        <v>0</v>
      </c>
      <c r="H38" s="323">
        <v>0</v>
      </c>
      <c r="I38" s="323">
        <f t="shared" si="0"/>
        <v>0</v>
      </c>
      <c r="L38" s="136">
        <v>291</v>
      </c>
      <c r="N38" s="136">
        <v>0</v>
      </c>
    </row>
    <row r="39" spans="2:14" x14ac:dyDescent="0.25">
      <c r="B39" s="6"/>
      <c r="C39" s="569" t="s">
        <v>76</v>
      </c>
      <c r="D39" s="697" t="s">
        <v>370</v>
      </c>
      <c r="E39" s="213"/>
      <c r="F39" s="323">
        <v>-81532</v>
      </c>
      <c r="G39" s="460">
        <f t="shared" si="1"/>
        <v>0</v>
      </c>
      <c r="H39" s="323">
        <v>0</v>
      </c>
      <c r="I39" s="323">
        <f t="shared" si="0"/>
        <v>0</v>
      </c>
      <c r="L39" s="136">
        <v>-81532</v>
      </c>
      <c r="N39" s="136">
        <v>0</v>
      </c>
    </row>
    <row r="40" spans="2:14" x14ac:dyDescent="0.25">
      <c r="B40" s="6"/>
      <c r="C40" s="569" t="s">
        <v>643</v>
      </c>
      <c r="D40" s="697" t="s">
        <v>754</v>
      </c>
      <c r="E40" s="213"/>
      <c r="F40" s="323">
        <v>102152</v>
      </c>
      <c r="G40" s="460">
        <f t="shared" si="1"/>
        <v>0</v>
      </c>
      <c r="H40" s="323">
        <v>0</v>
      </c>
      <c r="I40" s="323">
        <f t="shared" si="0"/>
        <v>0</v>
      </c>
      <c r="L40" s="136">
        <v>102152</v>
      </c>
      <c r="N40" s="136">
        <v>0</v>
      </c>
    </row>
    <row r="41" spans="2:14" x14ac:dyDescent="0.25">
      <c r="B41" s="30"/>
      <c r="C41" s="316" t="s">
        <v>64</v>
      </c>
      <c r="D41" s="645" t="s">
        <v>178</v>
      </c>
      <c r="E41" s="213" t="s">
        <v>357</v>
      </c>
      <c r="F41" s="325">
        <v>129589</v>
      </c>
      <c r="G41" s="461">
        <f t="shared" si="1"/>
        <v>0</v>
      </c>
      <c r="H41" s="325">
        <v>0</v>
      </c>
      <c r="I41" s="325">
        <f t="shared" si="0"/>
        <v>0</v>
      </c>
      <c r="L41" s="136">
        <v>129589</v>
      </c>
      <c r="N41" s="136">
        <v>0</v>
      </c>
    </row>
    <row r="42" spans="2:14" x14ac:dyDescent="0.25">
      <c r="B42" s="30"/>
      <c r="C42" s="316" t="s">
        <v>77</v>
      </c>
      <c r="D42" s="645" t="s">
        <v>755</v>
      </c>
      <c r="E42" s="213"/>
      <c r="F42" s="325">
        <v>528041</v>
      </c>
      <c r="G42" s="461">
        <f t="shared" si="1"/>
        <v>0</v>
      </c>
      <c r="H42" s="325">
        <v>0</v>
      </c>
      <c r="I42" s="325">
        <f t="shared" si="0"/>
        <v>0</v>
      </c>
      <c r="L42" s="136">
        <v>528041</v>
      </c>
      <c r="N42" s="136">
        <v>0</v>
      </c>
    </row>
    <row r="43" spans="2:14" x14ac:dyDescent="0.25">
      <c r="B43" s="30"/>
      <c r="C43" s="316" t="s">
        <v>80</v>
      </c>
      <c r="D43" s="645" t="s">
        <v>756</v>
      </c>
      <c r="E43" s="213" t="s">
        <v>358</v>
      </c>
      <c r="F43" s="325">
        <v>-194977</v>
      </c>
      <c r="G43" s="461">
        <f t="shared" si="1"/>
        <v>0</v>
      </c>
      <c r="H43" s="325">
        <v>0</v>
      </c>
      <c r="I43" s="325">
        <f t="shared" si="0"/>
        <v>0</v>
      </c>
      <c r="L43" s="136">
        <v>-194977</v>
      </c>
      <c r="N43" s="136">
        <v>0</v>
      </c>
    </row>
    <row r="44" spans="2:14" x14ac:dyDescent="0.25">
      <c r="B44" s="30"/>
      <c r="C44" s="316" t="s">
        <v>81</v>
      </c>
      <c r="D44" s="645" t="s">
        <v>193</v>
      </c>
      <c r="E44" s="213" t="s">
        <v>359</v>
      </c>
      <c r="F44" s="325">
        <v>-220378</v>
      </c>
      <c r="G44" s="461">
        <f t="shared" si="1"/>
        <v>0</v>
      </c>
      <c r="H44" s="325">
        <v>0</v>
      </c>
      <c r="I44" s="325">
        <f t="shared" si="0"/>
        <v>0</v>
      </c>
      <c r="L44" s="136">
        <v>-220378</v>
      </c>
      <c r="N44" s="136">
        <v>0</v>
      </c>
    </row>
    <row r="45" spans="2:14" x14ac:dyDescent="0.25">
      <c r="B45" s="30"/>
      <c r="C45" s="316" t="s">
        <v>82</v>
      </c>
      <c r="D45" s="645" t="s">
        <v>757</v>
      </c>
      <c r="E45" s="213"/>
      <c r="F45" s="325">
        <v>112686</v>
      </c>
      <c r="G45" s="461">
        <f t="shared" si="1"/>
        <v>0</v>
      </c>
      <c r="H45" s="325">
        <v>0</v>
      </c>
      <c r="I45" s="325">
        <f t="shared" si="0"/>
        <v>0</v>
      </c>
      <c r="L45" s="136">
        <v>112686</v>
      </c>
      <c r="N45" s="136">
        <v>0</v>
      </c>
    </row>
    <row r="46" spans="2:14" ht="31.5" x14ac:dyDescent="0.25">
      <c r="B46" s="30"/>
      <c r="C46" s="316" t="s">
        <v>85</v>
      </c>
      <c r="D46" s="563" t="s">
        <v>231</v>
      </c>
      <c r="E46" s="213"/>
      <c r="F46" s="325">
        <v>0</v>
      </c>
      <c r="G46" s="461">
        <f t="shared" si="1"/>
        <v>0</v>
      </c>
      <c r="H46" s="325">
        <v>0</v>
      </c>
      <c r="I46" s="325">
        <f t="shared" si="0"/>
        <v>0</v>
      </c>
      <c r="L46" s="136">
        <v>0</v>
      </c>
      <c r="N46" s="136">
        <v>0</v>
      </c>
    </row>
    <row r="47" spans="2:14" x14ac:dyDescent="0.25">
      <c r="B47" s="30"/>
      <c r="C47" s="316" t="s">
        <v>86</v>
      </c>
      <c r="D47" s="563" t="s">
        <v>234</v>
      </c>
      <c r="E47" s="213"/>
      <c r="F47" s="325">
        <v>0</v>
      </c>
      <c r="G47" s="461">
        <f t="shared" si="1"/>
        <v>0</v>
      </c>
      <c r="H47" s="325">
        <v>0</v>
      </c>
      <c r="I47" s="325">
        <f t="shared" si="0"/>
        <v>0</v>
      </c>
      <c r="L47" s="136">
        <v>0</v>
      </c>
      <c r="N47" s="136">
        <v>0</v>
      </c>
    </row>
    <row r="48" spans="2:14" x14ac:dyDescent="0.25">
      <c r="B48" s="30"/>
      <c r="C48" s="316" t="s">
        <v>87</v>
      </c>
      <c r="D48" s="645" t="s">
        <v>179</v>
      </c>
      <c r="E48" s="213"/>
      <c r="F48" s="325">
        <v>0</v>
      </c>
      <c r="G48" s="461">
        <f t="shared" si="1"/>
        <v>0</v>
      </c>
      <c r="H48" s="325">
        <v>0</v>
      </c>
      <c r="I48" s="325">
        <f t="shared" si="0"/>
        <v>0</v>
      </c>
      <c r="L48" s="136">
        <v>0</v>
      </c>
      <c r="N48" s="136">
        <v>0</v>
      </c>
    </row>
    <row r="49" spans="2:14" x14ac:dyDescent="0.25">
      <c r="B49" s="30"/>
      <c r="C49" s="316" t="s">
        <v>88</v>
      </c>
      <c r="D49" s="645" t="s">
        <v>758</v>
      </c>
      <c r="E49" s="213"/>
      <c r="F49" s="325">
        <v>112686</v>
      </c>
      <c r="G49" s="461">
        <f t="shared" si="1"/>
        <v>0</v>
      </c>
      <c r="H49" s="325">
        <v>0</v>
      </c>
      <c r="I49" s="325">
        <f t="shared" si="0"/>
        <v>0</v>
      </c>
      <c r="L49" s="136">
        <v>112686</v>
      </c>
      <c r="N49" s="136">
        <v>0</v>
      </c>
    </row>
    <row r="50" spans="2:14" x14ac:dyDescent="0.25">
      <c r="B50" s="30"/>
      <c r="C50" s="316" t="s">
        <v>90</v>
      </c>
      <c r="D50" s="645" t="s">
        <v>316</v>
      </c>
      <c r="E50" s="213" t="s">
        <v>360</v>
      </c>
      <c r="F50" s="325">
        <v>-21286</v>
      </c>
      <c r="G50" s="461">
        <f t="shared" si="1"/>
        <v>0</v>
      </c>
      <c r="H50" s="325">
        <v>0</v>
      </c>
      <c r="I50" s="325">
        <f t="shared" si="0"/>
        <v>0</v>
      </c>
      <c r="L50" s="136">
        <v>-21286</v>
      </c>
      <c r="N50" s="136">
        <v>0</v>
      </c>
    </row>
    <row r="51" spans="2:14" x14ac:dyDescent="0.25">
      <c r="B51" s="30"/>
      <c r="C51" s="564" t="s">
        <v>671</v>
      </c>
      <c r="D51" s="699" t="s">
        <v>207</v>
      </c>
      <c r="E51" s="213"/>
      <c r="F51" s="323">
        <v>-24529</v>
      </c>
      <c r="G51" s="460">
        <f t="shared" si="1"/>
        <v>0</v>
      </c>
      <c r="H51" s="323">
        <v>0</v>
      </c>
      <c r="I51" s="323">
        <f t="shared" si="0"/>
        <v>0</v>
      </c>
      <c r="L51" s="136">
        <v>-24529</v>
      </c>
      <c r="N51" s="136">
        <v>0</v>
      </c>
    </row>
    <row r="52" spans="2:14" x14ac:dyDescent="0.25">
      <c r="B52" s="30"/>
      <c r="C52" s="564" t="s">
        <v>673</v>
      </c>
      <c r="D52" s="699" t="s">
        <v>759</v>
      </c>
      <c r="E52" s="213"/>
      <c r="F52" s="323">
        <v>3243</v>
      </c>
      <c r="G52" s="460">
        <f t="shared" si="1"/>
        <v>0</v>
      </c>
      <c r="H52" s="323">
        <v>0</v>
      </c>
      <c r="I52" s="323">
        <f t="shared" si="0"/>
        <v>0</v>
      </c>
      <c r="L52" s="136">
        <v>3243</v>
      </c>
      <c r="N52" s="136">
        <v>0</v>
      </c>
    </row>
    <row r="53" spans="2:14" x14ac:dyDescent="0.25">
      <c r="B53" s="30"/>
      <c r="C53" s="565" t="s">
        <v>93</v>
      </c>
      <c r="D53" s="645" t="s">
        <v>760</v>
      </c>
      <c r="E53" s="213"/>
      <c r="F53" s="325">
        <v>91400</v>
      </c>
      <c r="G53" s="461">
        <f t="shared" si="1"/>
        <v>0</v>
      </c>
      <c r="H53" s="325">
        <v>0</v>
      </c>
      <c r="I53" s="325">
        <f t="shared" si="0"/>
        <v>0</v>
      </c>
      <c r="L53" s="136">
        <v>91400</v>
      </c>
      <c r="N53" s="136">
        <v>0</v>
      </c>
    </row>
    <row r="54" spans="2:14" x14ac:dyDescent="0.25">
      <c r="B54" s="30"/>
      <c r="C54" s="566" t="s">
        <v>180</v>
      </c>
      <c r="D54" s="701" t="s">
        <v>317</v>
      </c>
      <c r="E54" s="213"/>
      <c r="F54" s="325">
        <v>0</v>
      </c>
      <c r="G54" s="461">
        <f t="shared" si="1"/>
        <v>0</v>
      </c>
      <c r="H54" s="325">
        <v>0</v>
      </c>
      <c r="I54" s="325">
        <f t="shared" si="0"/>
        <v>0</v>
      </c>
      <c r="L54" s="136">
        <v>0</v>
      </c>
      <c r="N54" s="136">
        <v>0</v>
      </c>
    </row>
    <row r="55" spans="2:14" x14ac:dyDescent="0.25">
      <c r="B55" s="30"/>
      <c r="C55" s="564" t="s">
        <v>761</v>
      </c>
      <c r="D55" s="702" t="s">
        <v>318</v>
      </c>
      <c r="E55" s="213"/>
      <c r="F55" s="323">
        <v>0</v>
      </c>
      <c r="G55" s="460">
        <f t="shared" si="1"/>
        <v>0</v>
      </c>
      <c r="H55" s="323">
        <v>0</v>
      </c>
      <c r="I55" s="323">
        <f t="shared" si="0"/>
        <v>0</v>
      </c>
      <c r="L55" s="136">
        <v>0</v>
      </c>
      <c r="N55" s="136">
        <v>0</v>
      </c>
    </row>
    <row r="56" spans="2:14" x14ac:dyDescent="0.25">
      <c r="B56" s="30"/>
      <c r="C56" s="567" t="s">
        <v>762</v>
      </c>
      <c r="D56" s="568" t="s">
        <v>763</v>
      </c>
      <c r="E56" s="213"/>
      <c r="F56" s="323">
        <v>0</v>
      </c>
      <c r="G56" s="460">
        <f t="shared" si="1"/>
        <v>0</v>
      </c>
      <c r="H56" s="323">
        <v>0</v>
      </c>
      <c r="I56" s="323">
        <f t="shared" si="0"/>
        <v>0</v>
      </c>
      <c r="L56" s="136">
        <v>0</v>
      </c>
      <c r="N56" s="136">
        <v>0</v>
      </c>
    </row>
    <row r="57" spans="2:14" x14ac:dyDescent="0.25">
      <c r="B57" s="30"/>
      <c r="C57" s="569" t="s">
        <v>764</v>
      </c>
      <c r="D57" s="699" t="s">
        <v>319</v>
      </c>
      <c r="E57" s="213"/>
      <c r="F57" s="323">
        <v>0</v>
      </c>
      <c r="G57" s="460">
        <f t="shared" si="1"/>
        <v>0</v>
      </c>
      <c r="H57" s="323">
        <v>0</v>
      </c>
      <c r="I57" s="323">
        <f t="shared" si="0"/>
        <v>0</v>
      </c>
      <c r="L57" s="136">
        <v>0</v>
      </c>
      <c r="N57" s="136">
        <v>0</v>
      </c>
    </row>
    <row r="58" spans="2:14" x14ac:dyDescent="0.25">
      <c r="B58" s="30"/>
      <c r="C58" s="570" t="s">
        <v>320</v>
      </c>
      <c r="D58" s="701" t="s">
        <v>321</v>
      </c>
      <c r="E58" s="213"/>
      <c r="F58" s="325">
        <v>0</v>
      </c>
      <c r="G58" s="461">
        <f t="shared" si="1"/>
        <v>0</v>
      </c>
      <c r="H58" s="325">
        <v>0</v>
      </c>
      <c r="I58" s="325">
        <f t="shared" si="0"/>
        <v>0</v>
      </c>
      <c r="L58" s="136">
        <v>0</v>
      </c>
      <c r="N58" s="136">
        <v>0</v>
      </c>
    </row>
    <row r="59" spans="2:14" x14ac:dyDescent="0.25">
      <c r="B59" s="30"/>
      <c r="C59" s="569" t="s">
        <v>322</v>
      </c>
      <c r="D59" s="699" t="s">
        <v>323</v>
      </c>
      <c r="E59" s="213"/>
      <c r="F59" s="323">
        <v>0</v>
      </c>
      <c r="G59" s="460">
        <f t="shared" si="1"/>
        <v>0</v>
      </c>
      <c r="H59" s="323">
        <v>0</v>
      </c>
      <c r="I59" s="323">
        <f t="shared" si="0"/>
        <v>0</v>
      </c>
      <c r="L59" s="136">
        <v>0</v>
      </c>
      <c r="N59" s="136">
        <v>0</v>
      </c>
    </row>
    <row r="60" spans="2:14" x14ac:dyDescent="0.25">
      <c r="B60" s="30"/>
      <c r="C60" s="567" t="s">
        <v>324</v>
      </c>
      <c r="D60" s="568" t="s">
        <v>325</v>
      </c>
      <c r="E60" s="213"/>
      <c r="F60" s="323">
        <v>0</v>
      </c>
      <c r="G60" s="460">
        <f t="shared" si="1"/>
        <v>0</v>
      </c>
      <c r="H60" s="323">
        <v>0</v>
      </c>
      <c r="I60" s="323">
        <f t="shared" si="0"/>
        <v>0</v>
      </c>
      <c r="L60" s="136">
        <v>0</v>
      </c>
      <c r="N60" s="136">
        <v>0</v>
      </c>
    </row>
    <row r="61" spans="2:14" x14ac:dyDescent="0.25">
      <c r="B61" s="30"/>
      <c r="C61" s="569" t="s">
        <v>326</v>
      </c>
      <c r="D61" s="699" t="s">
        <v>327</v>
      </c>
      <c r="E61" s="213"/>
      <c r="F61" s="323">
        <v>0</v>
      </c>
      <c r="G61" s="460">
        <f t="shared" si="1"/>
        <v>0</v>
      </c>
      <c r="H61" s="323">
        <v>0</v>
      </c>
      <c r="I61" s="323">
        <f t="shared" si="0"/>
        <v>0</v>
      </c>
      <c r="L61" s="136">
        <v>0</v>
      </c>
      <c r="N61" s="136">
        <v>0</v>
      </c>
    </row>
    <row r="62" spans="2:14" x14ac:dyDescent="0.25">
      <c r="B62" s="30"/>
      <c r="C62" s="570" t="s">
        <v>328</v>
      </c>
      <c r="D62" s="701" t="s">
        <v>765</v>
      </c>
      <c r="E62" s="213"/>
      <c r="F62" s="325">
        <v>0</v>
      </c>
      <c r="G62" s="461">
        <f t="shared" si="1"/>
        <v>0</v>
      </c>
      <c r="H62" s="325">
        <v>0</v>
      </c>
      <c r="I62" s="325">
        <f t="shared" si="0"/>
        <v>0</v>
      </c>
      <c r="L62" s="136">
        <v>0</v>
      </c>
      <c r="N62" s="136">
        <v>0</v>
      </c>
    </row>
    <row r="63" spans="2:14" x14ac:dyDescent="0.25">
      <c r="B63" s="30"/>
      <c r="C63" s="570" t="s">
        <v>329</v>
      </c>
      <c r="D63" s="701" t="s">
        <v>330</v>
      </c>
      <c r="E63" s="213"/>
      <c r="F63" s="325">
        <v>0</v>
      </c>
      <c r="G63" s="461">
        <f t="shared" si="1"/>
        <v>0</v>
      </c>
      <c r="H63" s="325">
        <v>0</v>
      </c>
      <c r="I63" s="325">
        <f t="shared" si="0"/>
        <v>0</v>
      </c>
      <c r="L63" s="136">
        <v>0</v>
      </c>
      <c r="N63" s="136">
        <v>0</v>
      </c>
    </row>
    <row r="64" spans="2:14" x14ac:dyDescent="0.25">
      <c r="B64" s="30"/>
      <c r="C64" s="569" t="s">
        <v>766</v>
      </c>
      <c r="D64" s="699" t="s">
        <v>207</v>
      </c>
      <c r="E64" s="213"/>
      <c r="F64" s="323">
        <v>0</v>
      </c>
      <c r="G64" s="460">
        <f t="shared" si="1"/>
        <v>0</v>
      </c>
      <c r="H64" s="323">
        <v>0</v>
      </c>
      <c r="I64" s="323">
        <f t="shared" si="0"/>
        <v>0</v>
      </c>
      <c r="L64" s="136">
        <v>0</v>
      </c>
      <c r="N64" s="136">
        <v>0</v>
      </c>
    </row>
    <row r="65" spans="2:14" x14ac:dyDescent="0.25">
      <c r="B65" s="30"/>
      <c r="C65" s="569" t="s">
        <v>767</v>
      </c>
      <c r="D65" s="699" t="s">
        <v>768</v>
      </c>
      <c r="E65" s="213"/>
      <c r="F65" s="323">
        <v>0</v>
      </c>
      <c r="G65" s="460">
        <f t="shared" si="1"/>
        <v>0</v>
      </c>
      <c r="H65" s="323">
        <v>0</v>
      </c>
      <c r="I65" s="323">
        <f t="shared" si="0"/>
        <v>0</v>
      </c>
      <c r="L65" s="136">
        <v>0</v>
      </c>
      <c r="N65" s="136">
        <v>0</v>
      </c>
    </row>
    <row r="66" spans="2:14" x14ac:dyDescent="0.25">
      <c r="B66" s="30"/>
      <c r="C66" s="570" t="s">
        <v>331</v>
      </c>
      <c r="D66" s="701" t="s">
        <v>769</v>
      </c>
      <c r="E66" s="213"/>
      <c r="F66" s="325">
        <v>0</v>
      </c>
      <c r="G66" s="461">
        <f t="shared" si="1"/>
        <v>0</v>
      </c>
      <c r="H66" s="325">
        <v>0</v>
      </c>
      <c r="I66" s="325">
        <f t="shared" si="0"/>
        <v>0</v>
      </c>
      <c r="L66" s="136">
        <v>0</v>
      </c>
      <c r="N66" s="136">
        <v>0</v>
      </c>
    </row>
    <row r="67" spans="2:14" x14ac:dyDescent="0.25">
      <c r="B67" s="263"/>
      <c r="C67" s="571" t="s">
        <v>332</v>
      </c>
      <c r="D67" s="703" t="s">
        <v>770</v>
      </c>
      <c r="E67" s="264" t="s">
        <v>361</v>
      </c>
      <c r="F67" s="326">
        <v>91400</v>
      </c>
      <c r="G67" s="462">
        <f t="shared" si="1"/>
        <v>0</v>
      </c>
      <c r="H67" s="326">
        <v>0</v>
      </c>
      <c r="I67" s="326">
        <f t="shared" si="0"/>
        <v>0</v>
      </c>
      <c r="L67" s="136">
        <v>91400</v>
      </c>
      <c r="N67" s="136">
        <v>0</v>
      </c>
    </row>
    <row r="68" spans="2:14" x14ac:dyDescent="0.25">
      <c r="B68" s="253"/>
      <c r="C68" s="254"/>
      <c r="D68" s="253"/>
      <c r="E68" s="253"/>
      <c r="F68" s="201"/>
      <c r="G68" s="201"/>
      <c r="H68" s="201"/>
      <c r="I68" s="201"/>
    </row>
    <row r="69" spans="2:14" x14ac:dyDescent="0.25">
      <c r="F69" s="201">
        <f>+F10-F22+F29+F36+F37+F41+F43+F44+F50-F67</f>
        <v>0</v>
      </c>
      <c r="G69" s="201">
        <f>+G10-G22+G29+G36+G37+G41+G43+G44+G50-G67</f>
        <v>0</v>
      </c>
      <c r="H69" s="201">
        <f>+H10-H22+H29+H36+H37+H41+H43+H44+H50-H67</f>
        <v>0</v>
      </c>
      <c r="I69" s="201">
        <f>+I10-I22+I29+I36+I37+I41+I43+I44+I50-I67</f>
        <v>0</v>
      </c>
    </row>
    <row r="70" spans="2:14" x14ac:dyDescent="0.25">
      <c r="F70" s="201">
        <f>+F10-F11-F12-F13-F14-F15-F20-F21</f>
        <v>0</v>
      </c>
      <c r="G70" s="201">
        <f>+G10-G11-G12-G13-G14-G15-G20-G21</f>
        <v>0</v>
      </c>
      <c r="H70" s="201">
        <f>+H10-H11-H12-H13-H14-H15-H20-H21</f>
        <v>0</v>
      </c>
      <c r="I70" s="201">
        <f>+I10-I11-I12-I13-I14-I15-I20-I21</f>
        <v>0</v>
      </c>
    </row>
    <row r="71" spans="2:14" x14ac:dyDescent="0.25">
      <c r="F71" s="202">
        <f>+F15-F16-F17-F18-F19</f>
        <v>0</v>
      </c>
      <c r="G71" s="202">
        <f>+G15-G16-G17-G18-G19</f>
        <v>0</v>
      </c>
      <c r="H71" s="202">
        <f>+H15-H16-H17-H18-H19</f>
        <v>0</v>
      </c>
      <c r="I71" s="202">
        <f>+I15-I16-I17-I18-I19</f>
        <v>0</v>
      </c>
    </row>
    <row r="72" spans="2:14" x14ac:dyDescent="0.25">
      <c r="F72" s="202">
        <f>+F22-F23-F24-F25-F26-F27</f>
        <v>0</v>
      </c>
      <c r="G72" s="202">
        <f>+G22-G23-G24-G25-G26-G27</f>
        <v>0</v>
      </c>
      <c r="H72" s="202">
        <f>+H22-H23-H24-H25-H26-H27</f>
        <v>0</v>
      </c>
      <c r="I72" s="202">
        <f>+I22-I23-I24-I25-I26-I27</f>
        <v>0</v>
      </c>
    </row>
    <row r="73" spans="2:14" x14ac:dyDescent="0.25">
      <c r="F73" s="202">
        <f>+F28-(+F10-F22)</f>
        <v>0</v>
      </c>
      <c r="G73" s="202">
        <f>+G28-(+G10-G22)</f>
        <v>0</v>
      </c>
      <c r="H73" s="202">
        <f>+H28-(+H10-H22)</f>
        <v>0</v>
      </c>
      <c r="I73" s="202">
        <f>+I28-(+I10-I22)</f>
        <v>0</v>
      </c>
    </row>
    <row r="74" spans="2:14" x14ac:dyDescent="0.25">
      <c r="F74" s="202">
        <f>+F29-(F30-F33)</f>
        <v>0</v>
      </c>
      <c r="G74" s="202">
        <f>+G29-(G30-G33)</f>
        <v>0</v>
      </c>
      <c r="H74" s="202">
        <f>+H29-(H30-H33)</f>
        <v>0</v>
      </c>
      <c r="I74" s="202">
        <f>+I29-(I30-I33)</f>
        <v>0</v>
      </c>
    </row>
    <row r="75" spans="2:14" x14ac:dyDescent="0.25">
      <c r="F75" s="202">
        <f>+F30-F31-F32</f>
        <v>0</v>
      </c>
      <c r="G75" s="202">
        <f>+G30-G31-G32</f>
        <v>0</v>
      </c>
      <c r="H75" s="202">
        <f>+H30-H31-H32</f>
        <v>0</v>
      </c>
      <c r="I75" s="202">
        <f>+I30-I31-I32</f>
        <v>0</v>
      </c>
    </row>
    <row r="76" spans="2:14" x14ac:dyDescent="0.25">
      <c r="F76" s="202">
        <f>+F33-F34-F35</f>
        <v>0</v>
      </c>
      <c r="G76" s="202">
        <f>+G33-G34-G35</f>
        <v>0</v>
      </c>
      <c r="H76" s="202">
        <f>+H33-H34-H35</f>
        <v>0</v>
      </c>
      <c r="I76" s="202">
        <f>+I33-I34-I35</f>
        <v>0</v>
      </c>
    </row>
    <row r="77" spans="2:14" x14ac:dyDescent="0.25">
      <c r="F77" s="202">
        <f>+F37-F38-F39-F40</f>
        <v>0</v>
      </c>
      <c r="G77" s="202">
        <f>+G37-G38-G39-G40</f>
        <v>0</v>
      </c>
      <c r="H77" s="202">
        <f>+H37-H38-H39-H40</f>
        <v>0</v>
      </c>
      <c r="I77" s="202">
        <f>+I37-I38-I39-I40</f>
        <v>0</v>
      </c>
    </row>
    <row r="78" spans="2:14" x14ac:dyDescent="0.25">
      <c r="F78" s="202">
        <f>+F42-F28-F29-F36-F37-F41</f>
        <v>0</v>
      </c>
      <c r="G78" s="202">
        <f>+G42-G28-G29-G36-G37-G41</f>
        <v>0</v>
      </c>
      <c r="H78" s="202">
        <f>+H42-H28-H29-H36-H37-H41</f>
        <v>0</v>
      </c>
      <c r="I78" s="202">
        <f>+I42-I28-I29-I36-I37-I41</f>
        <v>0</v>
      </c>
    </row>
    <row r="79" spans="2:14" x14ac:dyDescent="0.25">
      <c r="F79" s="202">
        <f>+F45-(+F42+F43+F44)</f>
        <v>0</v>
      </c>
      <c r="G79" s="202">
        <f>+G45-(+G42+G43+G44)</f>
        <v>0</v>
      </c>
      <c r="H79" s="202">
        <f>+H45-(+H42+H43+H44)</f>
        <v>0</v>
      </c>
      <c r="I79" s="202">
        <f>+I45-(+I42+I43+I44)</f>
        <v>0</v>
      </c>
    </row>
    <row r="80" spans="2:14" x14ac:dyDescent="0.25">
      <c r="F80" s="202">
        <f>+F53-(+F49+F50)</f>
        <v>0</v>
      </c>
      <c r="G80" s="202">
        <f>+G53-(+G49+G50)</f>
        <v>0</v>
      </c>
      <c r="H80" s="202">
        <f>+H53-(+H49+H50)</f>
        <v>0</v>
      </c>
      <c r="I80" s="202">
        <f>+I53-(+I49+I50)</f>
        <v>0</v>
      </c>
    </row>
    <row r="81" spans="6:9" x14ac:dyDescent="0.25">
      <c r="F81" s="202">
        <f>+F67-F53</f>
        <v>0</v>
      </c>
      <c r="G81" s="202">
        <f>+G67-G53</f>
        <v>0</v>
      </c>
      <c r="H81" s="202">
        <f>+H67-H53</f>
        <v>0</v>
      </c>
      <c r="I81" s="202">
        <f>+I67-I53</f>
        <v>0</v>
      </c>
    </row>
  </sheetData>
  <mergeCells count="6">
    <mergeCell ref="I8:I9"/>
    <mergeCell ref="B3:F3"/>
    <mergeCell ref="E8:E9"/>
    <mergeCell ref="F8:F9"/>
    <mergeCell ref="G8:G9"/>
    <mergeCell ref="H8:H9"/>
  </mergeCells>
  <pageMargins left="0.51181102362204722" right="0.35433070866141736" top="0.82677165354330717" bottom="0.98425196850393704" header="0.51181102362204722" footer="0.51181102362204722"/>
  <pageSetup paperSize="9" scale="68" orientation="portrait" r:id="rId1"/>
  <headerFooter alignWithMargins="0">
    <oddFooter>&amp;CEkteki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70" zoomScaleNormal="70" zoomScaleSheetLayoutView="70" workbookViewId="0">
      <selection activeCell="D78" sqref="D78"/>
    </sheetView>
  </sheetViews>
  <sheetFormatPr defaultRowHeight="12.75" x14ac:dyDescent="0.2"/>
  <cols>
    <col min="1" max="1" width="5.140625" style="41" customWidth="1"/>
    <col min="2" max="2" width="6.28515625" style="41" customWidth="1"/>
    <col min="3" max="3" width="88.42578125" style="41" customWidth="1"/>
    <col min="4" max="4" width="30.85546875" style="41" customWidth="1"/>
    <col min="5" max="5" width="30.85546875" style="41" hidden="1" customWidth="1"/>
    <col min="6" max="6" width="1.5703125" style="41" customWidth="1"/>
    <col min="7" max="16384" width="9.140625" style="41"/>
  </cols>
  <sheetData>
    <row r="1" spans="1:6" x14ac:dyDescent="0.2">
      <c r="A1" s="48"/>
      <c r="B1" s="49"/>
      <c r="C1" s="49"/>
      <c r="D1" s="469"/>
      <c r="E1" s="50"/>
    </row>
    <row r="2" spans="1:6" x14ac:dyDescent="0.2">
      <c r="A2" s="807" t="s">
        <v>530</v>
      </c>
      <c r="B2" s="808"/>
      <c r="C2" s="808"/>
      <c r="D2" s="809"/>
      <c r="E2" s="51"/>
      <c r="F2" s="42"/>
    </row>
    <row r="3" spans="1:6" x14ac:dyDescent="0.2">
      <c r="A3" s="46"/>
      <c r="B3" s="42"/>
      <c r="C3" s="42"/>
      <c r="D3" s="52"/>
      <c r="E3" s="52"/>
      <c r="F3" s="42"/>
    </row>
    <row r="4" spans="1:6" x14ac:dyDescent="0.2">
      <c r="A4" s="46"/>
      <c r="B4" s="42"/>
      <c r="C4" s="42"/>
      <c r="D4" s="470"/>
      <c r="E4" s="52"/>
      <c r="F4" s="42"/>
    </row>
    <row r="5" spans="1:6" x14ac:dyDescent="0.2">
      <c r="A5" s="53"/>
      <c r="B5" s="54"/>
      <c r="C5" s="54"/>
      <c r="D5" s="471" t="s">
        <v>369</v>
      </c>
      <c r="E5" s="464"/>
      <c r="F5" s="42"/>
    </row>
    <row r="6" spans="1:6" x14ac:dyDescent="0.2">
      <c r="A6" s="46"/>
      <c r="B6" s="55"/>
      <c r="C6" s="56" t="s">
        <v>531</v>
      </c>
      <c r="D6" s="472" t="s">
        <v>0</v>
      </c>
      <c r="E6" s="57" t="s">
        <v>1</v>
      </c>
      <c r="F6" s="42"/>
    </row>
    <row r="7" spans="1:6" x14ac:dyDescent="0.2">
      <c r="A7" s="46"/>
      <c r="B7" s="55"/>
      <c r="C7" s="56"/>
      <c r="D7" s="210" t="s">
        <v>390</v>
      </c>
      <c r="E7" s="58" t="s">
        <v>390</v>
      </c>
      <c r="F7" s="42"/>
    </row>
    <row r="8" spans="1:6" x14ac:dyDescent="0.2">
      <c r="A8" s="46"/>
      <c r="B8" s="42"/>
      <c r="C8" s="43"/>
      <c r="D8" s="473" t="s">
        <v>529</v>
      </c>
      <c r="E8" s="58" t="s">
        <v>528</v>
      </c>
      <c r="F8" s="42"/>
    </row>
    <row r="9" spans="1:6" x14ac:dyDescent="0.2">
      <c r="A9" s="59"/>
      <c r="B9" s="60"/>
      <c r="C9" s="61"/>
      <c r="D9" s="474"/>
      <c r="E9" s="62"/>
      <c r="F9" s="42"/>
    </row>
    <row r="10" spans="1:6" ht="15.75" x14ac:dyDescent="0.2">
      <c r="A10" s="46"/>
      <c r="B10" s="362" t="s">
        <v>36</v>
      </c>
      <c r="C10" s="363" t="s">
        <v>510</v>
      </c>
      <c r="D10" s="65">
        <v>90380</v>
      </c>
      <c r="E10" s="465">
        <v>0</v>
      </c>
      <c r="F10" s="42"/>
    </row>
    <row r="11" spans="1:6" ht="15.75" x14ac:dyDescent="0.2">
      <c r="A11" s="46"/>
      <c r="B11" s="364" t="s">
        <v>38</v>
      </c>
      <c r="C11" s="359" t="s">
        <v>511</v>
      </c>
      <c r="D11" s="65">
        <f>+D12+D18</f>
        <v>-2677</v>
      </c>
      <c r="E11" s="466">
        <f>+E12+E18</f>
        <v>0</v>
      </c>
      <c r="F11" s="42"/>
    </row>
    <row r="12" spans="1:6" s="45" customFormat="1" ht="15.75" x14ac:dyDescent="0.25">
      <c r="A12" s="44"/>
      <c r="B12" s="365" t="s">
        <v>39</v>
      </c>
      <c r="C12" s="359" t="s">
        <v>512</v>
      </c>
      <c r="D12" s="65">
        <f>SUM(D13:D17)</f>
        <v>0</v>
      </c>
      <c r="E12" s="466">
        <f>SUM(E13:E17)</f>
        <v>0</v>
      </c>
      <c r="F12" s="55"/>
    </row>
    <row r="13" spans="1:6" s="45" customFormat="1" ht="15.75" x14ac:dyDescent="0.25">
      <c r="A13" s="44"/>
      <c r="B13" s="366" t="s">
        <v>168</v>
      </c>
      <c r="C13" s="360" t="s">
        <v>513</v>
      </c>
      <c r="D13" s="369">
        <v>0</v>
      </c>
      <c r="E13" s="467">
        <v>0</v>
      </c>
      <c r="F13" s="55"/>
    </row>
    <row r="14" spans="1:6" s="45" customFormat="1" ht="15.75" x14ac:dyDescent="0.25">
      <c r="A14" s="44"/>
      <c r="B14" s="366" t="s">
        <v>169</v>
      </c>
      <c r="C14" s="360" t="s">
        <v>514</v>
      </c>
      <c r="D14" s="369">
        <v>0</v>
      </c>
      <c r="E14" s="467">
        <v>0</v>
      </c>
      <c r="F14" s="55"/>
    </row>
    <row r="15" spans="1:6" s="45" customFormat="1" ht="15.75" x14ac:dyDescent="0.25">
      <c r="A15" s="44"/>
      <c r="B15" s="366" t="s">
        <v>170</v>
      </c>
      <c r="C15" s="360" t="s">
        <v>515</v>
      </c>
      <c r="D15" s="369">
        <v>0</v>
      </c>
      <c r="E15" s="467">
        <v>0</v>
      </c>
      <c r="F15" s="55"/>
    </row>
    <row r="16" spans="1:6" ht="15.75" x14ac:dyDescent="0.25">
      <c r="A16" s="46"/>
      <c r="B16" s="366" t="s">
        <v>368</v>
      </c>
      <c r="C16" s="360" t="s">
        <v>516</v>
      </c>
      <c r="D16" s="369">
        <v>0</v>
      </c>
      <c r="E16" s="467">
        <v>0</v>
      </c>
      <c r="F16" s="42"/>
    </row>
    <row r="17" spans="1:8" ht="15.75" x14ac:dyDescent="0.25">
      <c r="A17" s="46"/>
      <c r="B17" s="366" t="s">
        <v>385</v>
      </c>
      <c r="C17" s="360" t="s">
        <v>517</v>
      </c>
      <c r="D17" s="369">
        <v>0</v>
      </c>
      <c r="E17" s="467">
        <v>0</v>
      </c>
      <c r="F17" s="42"/>
    </row>
    <row r="18" spans="1:8" ht="15.75" x14ac:dyDescent="0.25">
      <c r="A18" s="46"/>
      <c r="B18" s="367" t="s">
        <v>40</v>
      </c>
      <c r="C18" s="359" t="s">
        <v>518</v>
      </c>
      <c r="D18" s="65">
        <f>SUM(D19:D24)</f>
        <v>-2677</v>
      </c>
      <c r="E18" s="466">
        <f>SUM(E19:E24)</f>
        <v>0</v>
      </c>
      <c r="F18" s="42"/>
      <c r="H18" s="266"/>
    </row>
    <row r="19" spans="1:8" ht="15.75" x14ac:dyDescent="0.25">
      <c r="A19" s="46"/>
      <c r="B19" s="366" t="s">
        <v>213</v>
      </c>
      <c r="C19" s="360" t="s">
        <v>519</v>
      </c>
      <c r="D19" s="369">
        <v>0</v>
      </c>
      <c r="E19" s="467">
        <v>0</v>
      </c>
      <c r="F19" s="42"/>
    </row>
    <row r="20" spans="1:8" ht="31.5" x14ac:dyDescent="0.25">
      <c r="A20" s="46"/>
      <c r="B20" s="366" t="s">
        <v>214</v>
      </c>
      <c r="C20" s="360" t="s">
        <v>520</v>
      </c>
      <c r="D20" s="369">
        <v>-17897</v>
      </c>
      <c r="E20" s="467">
        <v>0</v>
      </c>
      <c r="F20" s="42"/>
    </row>
    <row r="21" spans="1:8" ht="15.75" x14ac:dyDescent="0.25">
      <c r="A21" s="46"/>
      <c r="B21" s="366" t="s">
        <v>215</v>
      </c>
      <c r="C21" s="360" t="s">
        <v>521</v>
      </c>
      <c r="D21" s="369">
        <v>14923</v>
      </c>
      <c r="E21" s="467">
        <v>0</v>
      </c>
      <c r="F21" s="42"/>
    </row>
    <row r="22" spans="1:8" ht="15.75" x14ac:dyDescent="0.25">
      <c r="A22" s="46"/>
      <c r="B22" s="366" t="s">
        <v>387</v>
      </c>
      <c r="C22" s="360" t="s">
        <v>522</v>
      </c>
      <c r="D22" s="369">
        <v>0</v>
      </c>
      <c r="E22" s="467">
        <v>0</v>
      </c>
      <c r="F22" s="42"/>
    </row>
    <row r="23" spans="1:8" ht="15.75" x14ac:dyDescent="0.25">
      <c r="A23" s="46"/>
      <c r="B23" s="366" t="s">
        <v>523</v>
      </c>
      <c r="C23" s="360" t="s">
        <v>524</v>
      </c>
      <c r="D23" s="369">
        <v>0</v>
      </c>
      <c r="E23" s="467">
        <v>0</v>
      </c>
      <c r="F23" s="42"/>
    </row>
    <row r="24" spans="1:8" ht="15.75" x14ac:dyDescent="0.25">
      <c r="A24" s="46"/>
      <c r="B24" s="366" t="s">
        <v>525</v>
      </c>
      <c r="C24" s="360" t="s">
        <v>526</v>
      </c>
      <c r="D24" s="369">
        <v>297</v>
      </c>
      <c r="E24" s="467">
        <v>0</v>
      </c>
      <c r="F24" s="42"/>
    </row>
    <row r="25" spans="1:8" s="45" customFormat="1" ht="15.75" x14ac:dyDescent="0.2">
      <c r="A25" s="44"/>
      <c r="B25" s="368" t="s">
        <v>50</v>
      </c>
      <c r="C25" s="361" t="s">
        <v>527</v>
      </c>
      <c r="D25" s="65">
        <f>+D10+D11</f>
        <v>87703</v>
      </c>
      <c r="E25" s="466">
        <f>+E10+E11</f>
        <v>0</v>
      </c>
      <c r="F25" s="55"/>
    </row>
    <row r="26" spans="1:8" x14ac:dyDescent="0.2">
      <c r="A26" s="47"/>
      <c r="B26" s="63"/>
      <c r="C26" s="64"/>
      <c r="D26" s="66"/>
      <c r="E26" s="468"/>
      <c r="F26" s="42"/>
    </row>
    <row r="29" spans="1:8" x14ac:dyDescent="0.2">
      <c r="D29" s="266"/>
    </row>
    <row r="31" spans="1:8" x14ac:dyDescent="0.2">
      <c r="D31" s="597">
        <f>+D11-D12-D18</f>
        <v>0</v>
      </c>
    </row>
    <row r="32" spans="1:8" x14ac:dyDescent="0.2">
      <c r="D32" s="597">
        <f>+D12-SUM(D13:D17)</f>
        <v>0</v>
      </c>
    </row>
    <row r="33" spans="4:4" x14ac:dyDescent="0.2">
      <c r="D33" s="597">
        <f>+D18-SUM(D19:D24)</f>
        <v>0</v>
      </c>
    </row>
    <row r="34" spans="4:4" x14ac:dyDescent="0.2">
      <c r="D34" s="597">
        <f>+D25-D10-D11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0" orientation="portrait" r:id="rId1"/>
  <headerFooter alignWithMargins="0">
    <oddFooter>&amp;CEkteki dipnotlar bu finansal tabloların tamamlayıcısıdır.
13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15</vt:i4>
      </vt:variant>
    </vt:vector>
  </HeadingPairs>
  <TitlesOfParts>
    <vt:vector size="30" baseType="lpstr">
      <vt:lpstr>v</vt:lpstr>
      <vt:lpstr>v2</vt:lpstr>
      <vt:lpstr>y</vt:lpstr>
      <vt:lpstr>y2</vt:lpstr>
      <vt:lpstr>nh</vt:lpstr>
      <vt:lpstr>nh2</vt:lpstr>
      <vt:lpstr>kz</vt:lpstr>
      <vt:lpstr>kz2</vt:lpstr>
      <vt:lpstr>kzdg</vt:lpstr>
      <vt:lpstr>kzdg2</vt:lpstr>
      <vt:lpstr>özkaynak</vt:lpstr>
      <vt:lpstr>özkaynak2</vt:lpstr>
      <vt:lpstr>nat</vt:lpstr>
      <vt:lpstr>nat2</vt:lpstr>
      <vt:lpstr>kdt</vt:lpstr>
      <vt:lpstr>kdt!Print_Area</vt:lpstr>
      <vt:lpstr>kz!Print_Area</vt:lpstr>
      <vt:lpstr>'kz2'!Print_Area</vt:lpstr>
      <vt:lpstr>kzdg!Print_Area</vt:lpstr>
      <vt:lpstr>kzdg2!Print_Area</vt:lpstr>
      <vt:lpstr>nat!Print_Area</vt:lpstr>
      <vt:lpstr>'nat2'!Print_Area</vt:lpstr>
      <vt:lpstr>nh!Print_Area</vt:lpstr>
      <vt:lpstr>'nh2'!Print_Area</vt:lpstr>
      <vt:lpstr>özkaynak!Print_Area</vt:lpstr>
      <vt:lpstr>özkaynak2!Print_Area</vt:lpstr>
      <vt:lpstr>v!Print_Area</vt:lpstr>
      <vt:lpstr>'v2'!Print_Area</vt:lpstr>
      <vt:lpstr>y!Print_Area</vt:lpstr>
      <vt:lpstr>'y2'!Print_Area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s. seyhan</cp:lastModifiedBy>
  <cp:lastPrinted>2018-05-10T13:19:30Z</cp:lastPrinted>
  <dcterms:created xsi:type="dcterms:W3CDTF">2004-12-27T11:55:32Z</dcterms:created>
  <dcterms:modified xsi:type="dcterms:W3CDTF">2018-05-10T13:20:12Z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66&quot;/&gt;&lt;partner val=&quot;530&quot;/&gt;&lt;CXlWorkbook id=&quot;1&quot;&gt;&lt;m_cxllink/&gt;&lt;/CXlWorkbook&gt;&lt;/root&gt;">
    <vt:bool>false</vt:bool>
  </property>
  <property fmtid="{D5CDD505-2E9C-101B-9397-08002B2CF9AE}" pid="3" name="TitusGUID">
    <vt:lpwstr>6562ae8b-de20-493d-825b-f0a64342d3c3</vt:lpwstr>
  </property>
  <property fmtid="{D5CDD505-2E9C-101B-9397-08002B2CF9AE}" pid="4" name="TFKBGizlilikSeviyesi">
    <vt:lpwstr>Genele Açık</vt:lpwstr>
  </property>
</Properties>
</file>